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V:\8_MakingTheFutureBetter\2023\28_#28_RUS_MasterPlan_jun2023\1_FilesUsedForYTvideo\"/>
    </mc:Choice>
  </mc:AlternateContent>
  <xr:revisionPtr revIDLastSave="0" documentId="13_ncr:1_{B4F3828B-4571-4548-9A2E-5515B0D292F4}" xr6:coauthVersionLast="47" xr6:coauthVersionMax="47" xr10:uidLastSave="{00000000-0000-0000-0000-000000000000}"/>
  <bookViews>
    <workbookView xWindow="41330" yWindow="5380" windowWidth="20720" windowHeight="15370" xr2:uid="{00000000-000D-0000-FFFF-FFFF00000000}"/>
  </bookViews>
  <sheets>
    <sheet name="KillRatios" sheetId="1" r:id="rId1"/>
    <sheet name="GDP&amp;Population" sheetId="2" r:id="rId2"/>
    <sheet name="PeopleNeedForRUSmasterplan" sheetId="3" r:id="rId3"/>
    <sheet name="ValueOfRUSexpo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G28" i="4" s="1"/>
  <c r="G29" i="4" s="1"/>
  <c r="G30" i="4" s="1"/>
  <c r="G31" i="4" s="1"/>
  <c r="G14" i="4"/>
  <c r="G15" i="4"/>
  <c r="G16" i="4"/>
  <c r="G17" i="4"/>
  <c r="G13" i="4"/>
  <c r="G52" i="4"/>
  <c r="D55" i="4" s="1"/>
  <c r="D57" i="4" s="1"/>
  <c r="D58" i="4" s="1"/>
  <c r="F14" i="4" s="1"/>
  <c r="G48" i="4"/>
  <c r="D42" i="4"/>
  <c r="D43" i="4" s="1"/>
  <c r="F13" i="4" s="1"/>
  <c r="D14" i="4"/>
  <c r="D13" i="4"/>
  <c r="D15" i="4" s="1"/>
  <c r="A4" i="4"/>
  <c r="A3" i="4"/>
  <c r="A1" i="4"/>
  <c r="D16" i="3"/>
  <c r="D12" i="3"/>
  <c r="D13" i="3"/>
  <c r="D14" i="3"/>
  <c r="D15" i="3"/>
  <c r="D11" i="3"/>
  <c r="C15" i="3"/>
  <c r="A4" i="3"/>
  <c r="A3" i="3"/>
  <c r="A1" i="3"/>
  <c r="F48" i="1"/>
  <c r="P33" i="1"/>
  <c r="P27" i="1"/>
  <c r="M27" i="1" s="1"/>
  <c r="P20" i="1"/>
  <c r="M20" i="1" s="1"/>
  <c r="P52" i="1"/>
  <c r="N55" i="1"/>
  <c r="N52" i="1"/>
  <c r="Q52" i="1" s="1"/>
  <c r="H39" i="1"/>
  <c r="H28" i="1"/>
  <c r="H15" i="1"/>
  <c r="H16" i="1"/>
  <c r="E40" i="1"/>
  <c r="M12" i="1"/>
  <c r="H12" i="1" s="1"/>
  <c r="K13" i="1"/>
  <c r="E13" i="1" s="1"/>
  <c r="L13" i="1"/>
  <c r="M13" i="1"/>
  <c r="H13" i="1" s="1"/>
  <c r="K14" i="1"/>
  <c r="E14" i="1" s="1"/>
  <c r="L14" i="1"/>
  <c r="M14" i="1"/>
  <c r="H14" i="1" s="1"/>
  <c r="K15" i="1"/>
  <c r="E15" i="1" s="1"/>
  <c r="L15" i="1"/>
  <c r="M15" i="1"/>
  <c r="K16" i="1"/>
  <c r="E16" i="1" s="1"/>
  <c r="L16" i="1"/>
  <c r="M16" i="1"/>
  <c r="K17" i="1"/>
  <c r="E17" i="1" s="1"/>
  <c r="L17" i="1"/>
  <c r="M17" i="1"/>
  <c r="H17" i="1" s="1"/>
  <c r="K18" i="1"/>
  <c r="E18" i="1" s="1"/>
  <c r="L18" i="1"/>
  <c r="M18" i="1"/>
  <c r="H18" i="1" s="1"/>
  <c r="K19" i="1"/>
  <c r="E19" i="1" s="1"/>
  <c r="L19" i="1"/>
  <c r="M19" i="1"/>
  <c r="H19" i="1" s="1"/>
  <c r="L20" i="1"/>
  <c r="F20" i="1" s="1"/>
  <c r="K21" i="1"/>
  <c r="E21" i="1" s="1"/>
  <c r="L21" i="1"/>
  <c r="F21" i="1" s="1"/>
  <c r="M21" i="1"/>
  <c r="H21" i="1" s="1"/>
  <c r="K22" i="1"/>
  <c r="E22" i="1" s="1"/>
  <c r="L22" i="1"/>
  <c r="M22" i="1"/>
  <c r="H22" i="1" s="1"/>
  <c r="K23" i="1"/>
  <c r="E23" i="1" s="1"/>
  <c r="L23" i="1"/>
  <c r="M23" i="1"/>
  <c r="H23" i="1" s="1"/>
  <c r="K24" i="1"/>
  <c r="E24" i="1" s="1"/>
  <c r="L24" i="1"/>
  <c r="M24" i="1"/>
  <c r="H24" i="1" s="1"/>
  <c r="K25" i="1"/>
  <c r="E25" i="1" s="1"/>
  <c r="L25" i="1"/>
  <c r="M25" i="1"/>
  <c r="H25" i="1" s="1"/>
  <c r="K26" i="1"/>
  <c r="E26" i="1" s="1"/>
  <c r="L26" i="1"/>
  <c r="M26" i="1"/>
  <c r="H26" i="1" s="1"/>
  <c r="L27" i="1"/>
  <c r="F27" i="1" s="1"/>
  <c r="K28" i="1"/>
  <c r="E28" i="1" s="1"/>
  <c r="L28" i="1"/>
  <c r="M28" i="1"/>
  <c r="K29" i="1"/>
  <c r="E29" i="1" s="1"/>
  <c r="L29" i="1"/>
  <c r="M29" i="1"/>
  <c r="H29" i="1" s="1"/>
  <c r="K30" i="1"/>
  <c r="E30" i="1" s="1"/>
  <c r="L30" i="1"/>
  <c r="M30" i="1"/>
  <c r="H30" i="1" s="1"/>
  <c r="K31" i="1"/>
  <c r="E31" i="1" s="1"/>
  <c r="L31" i="1"/>
  <c r="M31" i="1"/>
  <c r="H31" i="1" s="1"/>
  <c r="K32" i="1"/>
  <c r="E32" i="1" s="1"/>
  <c r="L32" i="1"/>
  <c r="M32" i="1"/>
  <c r="H32" i="1" s="1"/>
  <c r="L33" i="1"/>
  <c r="F33" i="1" s="1"/>
  <c r="K34" i="1"/>
  <c r="E34" i="1" s="1"/>
  <c r="L34" i="1"/>
  <c r="F34" i="1" s="1"/>
  <c r="M34" i="1"/>
  <c r="H34" i="1" s="1"/>
  <c r="K35" i="1"/>
  <c r="E35" i="1" s="1"/>
  <c r="L35" i="1"/>
  <c r="F35" i="1" s="1"/>
  <c r="M35" i="1"/>
  <c r="H35" i="1" s="1"/>
  <c r="K36" i="1"/>
  <c r="E36" i="1" s="1"/>
  <c r="L36" i="1"/>
  <c r="M36" i="1"/>
  <c r="H36" i="1" s="1"/>
  <c r="K37" i="1"/>
  <c r="E37" i="1" s="1"/>
  <c r="L37" i="1"/>
  <c r="M37" i="1"/>
  <c r="H37" i="1" s="1"/>
  <c r="L38" i="1"/>
  <c r="F38" i="1" s="1"/>
  <c r="K39" i="1"/>
  <c r="E39" i="1" s="1"/>
  <c r="L39" i="1"/>
  <c r="F39" i="1" s="1"/>
  <c r="M39" i="1"/>
  <c r="K40" i="1"/>
  <c r="L40" i="1"/>
  <c r="F40" i="1" s="1"/>
  <c r="M40" i="1"/>
  <c r="H40" i="1" s="1"/>
  <c r="K42" i="1"/>
  <c r="E42" i="1" s="1"/>
  <c r="L42" i="1"/>
  <c r="M42" i="1"/>
  <c r="H42" i="1" s="1"/>
  <c r="K43" i="1"/>
  <c r="E43" i="1" s="1"/>
  <c r="I43" i="1" s="1"/>
  <c r="L43" i="1"/>
  <c r="M43" i="1"/>
  <c r="H43" i="1" s="1"/>
  <c r="K44" i="1"/>
  <c r="E44" i="1" s="1"/>
  <c r="L44" i="1"/>
  <c r="M44" i="1"/>
  <c r="H44" i="1" s="1"/>
  <c r="K45" i="1"/>
  <c r="E45" i="1" s="1"/>
  <c r="L45" i="1"/>
  <c r="M45" i="1"/>
  <c r="H45" i="1" s="1"/>
  <c r="I45" i="1" s="1"/>
  <c r="K46" i="1"/>
  <c r="L46" i="1"/>
  <c r="F46" i="1" s="1"/>
  <c r="F47" i="1" s="1"/>
  <c r="K47" i="1"/>
  <c r="L12" i="1"/>
  <c r="F12" i="1" s="1"/>
  <c r="K12" i="1"/>
  <c r="E12" i="1" s="1"/>
  <c r="Q45" i="1"/>
  <c r="Q44" i="1"/>
  <c r="Q43" i="1"/>
  <c r="Q42" i="1"/>
  <c r="Q40" i="1"/>
  <c r="Q39" i="1"/>
  <c r="Q37" i="1"/>
  <c r="Q36" i="1"/>
  <c r="Q35" i="1"/>
  <c r="Q34" i="1"/>
  <c r="Q32" i="1"/>
  <c r="Q31" i="1"/>
  <c r="Q30" i="1"/>
  <c r="Q29" i="1"/>
  <c r="Q28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P38" i="1"/>
  <c r="M38" i="1" s="1"/>
  <c r="O47" i="1"/>
  <c r="L47" i="1" s="1"/>
  <c r="O41" i="1"/>
  <c r="L41" i="1" s="1"/>
  <c r="N38" i="1"/>
  <c r="K38" i="1" s="1"/>
  <c r="N33" i="1"/>
  <c r="K33" i="1" s="1"/>
  <c r="N27" i="1"/>
  <c r="K27" i="1" s="1"/>
  <c r="N20" i="1"/>
  <c r="N41" i="1" s="1"/>
  <c r="A1" i="2"/>
  <c r="A3" i="2"/>
  <c r="A4" i="2"/>
  <c r="F11" i="2"/>
  <c r="F10" i="2"/>
  <c r="H58" i="1"/>
  <c r="G58" i="1"/>
  <c r="H57" i="1"/>
  <c r="G57" i="1"/>
  <c r="G11" i="1"/>
  <c r="G10" i="1"/>
  <c r="H11" i="1"/>
  <c r="H10" i="1"/>
  <c r="F16" i="4" l="1"/>
  <c r="F49" i="1"/>
  <c r="I44" i="1"/>
  <c r="I24" i="1"/>
  <c r="I23" i="1"/>
  <c r="I22" i="1"/>
  <c r="I19" i="1"/>
  <c r="H27" i="1"/>
  <c r="I39" i="1"/>
  <c r="P41" i="1"/>
  <c r="M41" i="1" s="1"/>
  <c r="M33" i="1"/>
  <c r="Q27" i="1"/>
  <c r="Q20" i="1"/>
  <c r="Q38" i="1"/>
  <c r="H38" i="1"/>
  <c r="I34" i="1"/>
  <c r="I32" i="1"/>
  <c r="H33" i="1"/>
  <c r="I29" i="1"/>
  <c r="I21" i="1"/>
  <c r="I16" i="1"/>
  <c r="Q33" i="1"/>
  <c r="I18" i="1"/>
  <c r="E52" i="1"/>
  <c r="I42" i="1"/>
  <c r="K41" i="1"/>
  <c r="I28" i="1"/>
  <c r="E33" i="1"/>
  <c r="I17" i="1"/>
  <c r="I15" i="1"/>
  <c r="E20" i="1"/>
  <c r="I14" i="1"/>
  <c r="H20" i="1"/>
  <c r="I12" i="1"/>
  <c r="I36" i="1"/>
  <c r="E38" i="1"/>
  <c r="I35" i="1"/>
  <c r="I13" i="1"/>
  <c r="I40" i="1"/>
  <c r="K20" i="1"/>
  <c r="I26" i="1"/>
  <c r="E27" i="1"/>
  <c r="I27" i="1" s="1"/>
  <c r="I31" i="1"/>
  <c r="I25" i="1"/>
  <c r="I30" i="1"/>
  <c r="H52" i="1"/>
  <c r="I37" i="1"/>
  <c r="F41" i="1"/>
  <c r="I38" i="1" l="1"/>
  <c r="H41" i="1"/>
  <c r="I33" i="1"/>
  <c r="I20" i="1"/>
  <c r="Q41" i="1"/>
  <c r="P47" i="1" s="1"/>
  <c r="I52" i="1"/>
  <c r="E41" i="1"/>
  <c r="I41" i="1" s="1"/>
  <c r="H47" i="1" s="1"/>
  <c r="I47" i="1" s="1"/>
  <c r="P46" i="1" l="1"/>
  <c r="Q46" i="1" s="1"/>
  <c r="H46" i="1"/>
  <c r="M47" i="1"/>
  <c r="Q47" i="1"/>
  <c r="I46" i="1" l="1"/>
  <c r="H48" i="1"/>
  <c r="M46" i="1"/>
  <c r="H49" i="1" l="1"/>
  <c r="I49" i="1" s="1"/>
  <c r="I48" i="1"/>
</calcChain>
</file>

<file path=xl/sharedStrings.xml><?xml version="1.0" encoding="utf-8"?>
<sst xmlns="http://schemas.openxmlformats.org/spreadsheetml/2006/main" count="448" uniqueCount="148">
  <si>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</si>
  <si>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</si>
  <si>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Type of loss</t>
  </si>
  <si>
    <t>Tanks</t>
  </si>
  <si>
    <t>Armored fighting vehicles</t>
  </si>
  <si>
    <t>Ukraine</t>
  </si>
  <si>
    <t>unconfirmed</t>
  </si>
  <si>
    <t>confirmed</t>
  </si>
  <si>
    <t>Russian</t>
  </si>
  <si>
    <t>total losses</t>
  </si>
  <si>
    <t>Feb. 2022</t>
  </si>
  <si>
    <t xml:space="preserve">stock on </t>
  </si>
  <si>
    <t>Infantry fighting vehicles</t>
  </si>
  <si>
    <t>Other APCs (MRAPs)</t>
  </si>
  <si>
    <t>Infantry mobility vehicles</t>
  </si>
  <si>
    <t>Command and com vehicles</t>
  </si>
  <si>
    <t>Anti-tank vehicles</t>
  </si>
  <si>
    <t>Artillery support vehicles</t>
  </si>
  <si>
    <t>Towed artillery</t>
  </si>
  <si>
    <t>Self propelled artillery</t>
  </si>
  <si>
    <t>Multiple rocket launchers</t>
  </si>
  <si>
    <t>Self propelled anti-aircraft guns</t>
  </si>
  <si>
    <t>Surface-To-Air Missile Systems</t>
  </si>
  <si>
    <t>#</t>
  </si>
  <si>
    <t>Total armored vehicles (2 to 7)</t>
  </si>
  <si>
    <t>Radars</t>
  </si>
  <si>
    <t>Jammers and deception systems</t>
  </si>
  <si>
    <t>Total anti-aircraft (16 to 20)</t>
  </si>
  <si>
    <t>Aircraft</t>
  </si>
  <si>
    <t>Helicopters</t>
  </si>
  <si>
    <t>Combat Unmanned Aerial Vehicles</t>
  </si>
  <si>
    <t>Reconnaissance UAVs</t>
  </si>
  <si>
    <t>Naval ships</t>
  </si>
  <si>
    <t>Trucks, Vehicles and Jeeps</t>
  </si>
  <si>
    <t>Total equipment losses</t>
  </si>
  <si>
    <t>Total UAVs (24 to 25)</t>
  </si>
  <si>
    <t xml:space="preserve">Ukraine </t>
  </si>
  <si>
    <t>of which destroyed</t>
  </si>
  <si>
    <t>of which damaged</t>
  </si>
  <si>
    <t xml:space="preserve">of which abandoned </t>
  </si>
  <si>
    <t>of which captured</t>
  </si>
  <si>
    <t>control</t>
  </si>
  <si>
    <t>Kill ratio</t>
  </si>
  <si>
    <t>RUS/UKR</t>
  </si>
  <si>
    <t>Sources</t>
  </si>
  <si>
    <t>https://www.minusrus.com/en</t>
  </si>
  <si>
    <t>https://militarywatchmagazine.com/article/850-obsolete-tanks-can-t-stop-russia-ukraine-chose-sheer-numbers-over-modernisation-and-suffered</t>
  </si>
  <si>
    <t>https://www.oryxspioenkop.com/2022/02/attack-on-europe-documenting-equipment.html</t>
  </si>
  <si>
    <t>https://www.oryxspioenkop.com/2022/02/attack-on-europe-documenting-ukrainian.html</t>
  </si>
  <si>
    <t>calc</t>
  </si>
  <si>
    <t>-</t>
  </si>
  <si>
    <t>https://www.mil.gov.ua/en/news/2023/06/05/the-total-combat-losses-of-the-enemy-from-24-02-2022-to-05-06-2023/</t>
  </si>
  <si>
    <t>Kill ratios</t>
  </si>
  <si>
    <t>Armored personnel carriers</t>
  </si>
  <si>
    <t>Engineering vehicles special equipm.</t>
  </si>
  <si>
    <t>Total artillery (10 to 14)</t>
  </si>
  <si>
    <t>Anti-aircraft guns</t>
  </si>
  <si>
    <t>Killed personnel</t>
  </si>
  <si>
    <t>Wounded personnel 3*killed</t>
  </si>
  <si>
    <t>Wounded personnel 3X</t>
  </si>
  <si>
    <t>Country</t>
  </si>
  <si>
    <t>Russia</t>
  </si>
  <si>
    <t>USA</t>
  </si>
  <si>
    <t>EU</t>
  </si>
  <si>
    <t>Ratio R/U</t>
  </si>
  <si>
    <t>https://tradingeconomics.com/</t>
  </si>
  <si>
    <t>Population and GDP in 2021/22</t>
  </si>
  <si>
    <t xml:space="preserve">GDP billion USD </t>
  </si>
  <si>
    <t>Population mill.</t>
  </si>
  <si>
    <t>losses</t>
  </si>
  <si>
    <t xml:space="preserve">losses </t>
  </si>
  <si>
    <t>Losses Ukraine &amp; Russia from Feb. 24, 2022 to Jun. 15, 2023</t>
  </si>
  <si>
    <t>Jun 15, 2023</t>
  </si>
  <si>
    <t>https://www.mil.gov.ua/en/news/2023/06/15/the-total-combat-losses-of-the-enemy-from-24-02-2022-to-15-06-2023/</t>
  </si>
  <si>
    <t>https://www.mil.gov.ua/en/news/</t>
  </si>
  <si>
    <t>small error</t>
  </si>
  <si>
    <t>note</t>
  </si>
  <si>
    <t>Total killed or wounded (34+35)</t>
  </si>
  <si>
    <t>Irreversibly lost (0.5*"36")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</si>
  <si>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  <r>
      <rPr>
        <b/>
        <sz val="11"/>
        <color theme="1"/>
        <rFont val="Calibri"/>
        <family val="2"/>
        <scheme val="minor"/>
      </rPr>
      <t xml:space="preserve"> (main data ORYX)</t>
    </r>
  </si>
  <si>
    <t xml:space="preserve">Needed people </t>
  </si>
  <si>
    <t>in millions</t>
  </si>
  <si>
    <t xml:space="preserve">Assuming Master Plan is </t>
  </si>
  <si>
    <t>5X military production and 5X army</t>
  </si>
  <si>
    <t>Total drain from productive part of RUS economy</t>
  </si>
  <si>
    <t>https://tradingeconomics.com/russia/employed-persons</t>
  </si>
  <si>
    <t>Number of employed persons in RUS apr 2023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</si>
  <si>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  <r>
      <rPr>
        <b/>
        <sz val="11"/>
        <color theme="1"/>
        <rFont val="Calibri"/>
        <family val="2"/>
        <scheme val="minor"/>
      </rPr>
      <t xml:space="preserve"> </t>
    </r>
  </si>
  <si>
    <t>Needed people</t>
  </si>
  <si>
    <t>in % of employed</t>
  </si>
  <si>
    <t>People Russian Master Plan will drain from its economy</t>
  </si>
  <si>
    <t>Extra labor for military production</t>
  </si>
  <si>
    <t>Extra people for army mobilization</t>
  </si>
  <si>
    <t>Losses over 5 years assuming 0.5M per year</t>
  </si>
  <si>
    <t>Net migration over 5 years, 0.4M per year</t>
  </si>
  <si>
    <t>Arms export</t>
  </si>
  <si>
    <t>Other Russian export</t>
  </si>
  <si>
    <t>Total russian export</t>
  </si>
  <si>
    <t>Year</t>
  </si>
  <si>
    <t>USD</t>
  </si>
  <si>
    <t>USD est</t>
  </si>
  <si>
    <t>Oil export 55 USD/barrel in 2024</t>
  </si>
  <si>
    <t>Gas export at 30EUR/MWh in 2024</t>
  </si>
  <si>
    <t>crude</t>
  </si>
  <si>
    <t>oil products</t>
  </si>
  <si>
    <t>piped</t>
  </si>
  <si>
    <t>LNG</t>
  </si>
  <si>
    <t>https://www.reuters.com/markets/europe/russias-oil-gas-revenue-windfall-2022-01-21/#:~:text=-%20According%20to%20the%20central%20bank%2C%20Russia%27s%20total,%2454.2%20billion%20and%20liquefied%20natural%20gas%20%247.6%20billion.</t>
  </si>
  <si>
    <t>https://en.wikipedia.org/wiki/Defense_industry_of_Russia#Exports</t>
  </si>
  <si>
    <t>HM guesstimate</t>
  </si>
  <si>
    <t>Source</t>
  </si>
  <si>
    <t>https://www.statista.com/statistics/1026709/russia-oil-exports/</t>
  </si>
  <si>
    <t xml:space="preserve">Russian oil export in 2021 </t>
  </si>
  <si>
    <t>million barrels per day</t>
  </si>
  <si>
    <t>Value of daily export in million USD</t>
  </si>
  <si>
    <t>Value of export for full year in billions</t>
  </si>
  <si>
    <t>See below</t>
  </si>
  <si>
    <t>Value of  oil export (crude and products) in 2024 is estimated as follows</t>
  </si>
  <si>
    <t>Value of gas export is calculated as follows</t>
  </si>
  <si>
    <t>Russian LNG export in billion USD in 2024 is assumed to be same as for 2021</t>
  </si>
  <si>
    <t>Weekly Russan piped export is assumed to be 500 million cubic meters</t>
  </si>
  <si>
    <t>https://www.bruegel.org/dataset/european-natural-gas-imports</t>
  </si>
  <si>
    <t>Assumed price for piped export</t>
  </si>
  <si>
    <t>EUR/MWh</t>
  </si>
  <si>
    <t>million m3 per week</t>
  </si>
  <si>
    <t>billion m3/year</t>
  </si>
  <si>
    <t>Conversion of 1 billion m3 gas to MWh</t>
  </si>
  <si>
    <t>MWh</t>
  </si>
  <si>
    <t>https://www.unitjuggler.com/convert-energy-from-GcmNG-to-MWh.html</t>
  </si>
  <si>
    <t>Annual Russian piped gas export approximate TTF price</t>
  </si>
  <si>
    <t>Value of Russian gas export in billion EUR</t>
  </si>
  <si>
    <t>billion /EUR</t>
  </si>
  <si>
    <t xml:space="preserve">Source </t>
  </si>
  <si>
    <t>https://www.telexoo.com/euro-dollar-converter</t>
  </si>
  <si>
    <t>Conversion rate 1 Euro to USD on 28 june 2023</t>
  </si>
  <si>
    <t>Billion  USD</t>
  </si>
  <si>
    <t>Value of Russian piped gas export in billion USD</t>
  </si>
  <si>
    <t>Total value of Russian gas export piped and LNG</t>
  </si>
  <si>
    <t>Total GDP Russia</t>
  </si>
  <si>
    <t>Gas export at 30EUR/MWh in 2024 500Mm3/Wk</t>
  </si>
  <si>
    <t>Oil export 55 USD/barrel in 2024 8.2M daily</t>
  </si>
  <si>
    <t>Sources:</t>
  </si>
  <si>
    <t>Russian export and GDP in billion USD</t>
  </si>
  <si>
    <t>?</t>
  </si>
  <si>
    <t>https://tradingeconomics.com/russia/gdp</t>
  </si>
  <si>
    <t>https://tradingeconomics.com/commodity/urals-oil</t>
  </si>
  <si>
    <t>Price for expert in USD per barrelin 2023</t>
  </si>
  <si>
    <t>War in Ukraine - Russia’s MASTER PLAN and why it is doomed #28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</si>
</sst>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.00"/>
    <numFmt numFmtId="166" formatCode="&quot;$&quot;#,##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0" fillId="0" borderId="0" xfId="0" applyNumberFormat="1"/>
    <xf numFmtId="164" fontId="3" fillId="4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3" borderId="0" xfId="0" applyFont="1" applyFill="1"/>
    <xf numFmtId="3" fontId="3" fillId="4" borderId="0" xfId="0" applyNumberFormat="1" applyFont="1" applyFill="1"/>
    <xf numFmtId="164" fontId="3" fillId="4" borderId="5" xfId="0" applyNumberFormat="1" applyFont="1" applyFill="1" applyBorder="1"/>
    <xf numFmtId="3" fontId="0" fillId="4" borderId="0" xfId="0" applyNumberFormat="1" applyFill="1"/>
    <xf numFmtId="3" fontId="3" fillId="5" borderId="0" xfId="0" applyNumberFormat="1" applyFont="1" applyFill="1"/>
    <xf numFmtId="164" fontId="3" fillId="6" borderId="5" xfId="0" applyNumberFormat="1" applyFont="1" applyFill="1" applyBorder="1"/>
    <xf numFmtId="0" fontId="0" fillId="3" borderId="0" xfId="0" applyFill="1"/>
    <xf numFmtId="164" fontId="0" fillId="4" borderId="5" xfId="0" applyNumberFormat="1" applyFill="1" applyBorder="1"/>
    <xf numFmtId="0" fontId="3" fillId="2" borderId="7" xfId="0" applyFont="1" applyFill="1" applyBorder="1"/>
    <xf numFmtId="164" fontId="0" fillId="0" borderId="5" xfId="0" applyNumberFormat="1" applyBorder="1"/>
    <xf numFmtId="0" fontId="0" fillId="6" borderId="0" xfId="0" applyFill="1"/>
    <xf numFmtId="3" fontId="3" fillId="6" borderId="0" xfId="0" applyNumberFormat="1" applyFont="1" applyFill="1"/>
    <xf numFmtId="0" fontId="0" fillId="6" borderId="7" xfId="0" applyFill="1" applyBorder="1"/>
    <xf numFmtId="3" fontId="3" fillId="6" borderId="7" xfId="0" applyNumberFormat="1" applyFont="1" applyFill="1" applyBorder="1"/>
    <xf numFmtId="164" fontId="3" fillId="6" borderId="8" xfId="0" applyNumberFormat="1" applyFont="1" applyFill="1" applyBorder="1"/>
    <xf numFmtId="3" fontId="5" fillId="4" borderId="0" xfId="1" applyNumberFormat="1" applyFill="1" applyBorder="1"/>
    <xf numFmtId="3" fontId="5" fillId="6" borderId="0" xfId="1" applyNumberFormat="1" applyFill="1" applyBorder="1"/>
    <xf numFmtId="3" fontId="6" fillId="0" borderId="0" xfId="1" applyNumberFormat="1" applyFont="1" applyFill="1" applyBorder="1"/>
    <xf numFmtId="3" fontId="5" fillId="0" borderId="0" xfId="1" applyNumberFormat="1" applyBorder="1"/>
    <xf numFmtId="0" fontId="3" fillId="3" borderId="7" xfId="0" applyFont="1" applyFill="1" applyBorder="1"/>
    <xf numFmtId="0" fontId="0" fillId="7" borderId="0" xfId="0" applyFill="1"/>
    <xf numFmtId="164" fontId="3" fillId="7" borderId="0" xfId="0" applyNumberFormat="1" applyFont="1" applyFill="1"/>
    <xf numFmtId="0" fontId="4" fillId="7" borderId="0" xfId="0" applyFont="1" applyFill="1"/>
    <xf numFmtId="0" fontId="7" fillId="7" borderId="0" xfId="0" applyFont="1" applyFill="1"/>
    <xf numFmtId="0" fontId="7" fillId="0" borderId="0" xfId="0" applyFont="1"/>
    <xf numFmtId="0" fontId="3" fillId="2" borderId="1" xfId="0" applyFont="1" applyFill="1" applyBorder="1"/>
    <xf numFmtId="0" fontId="0" fillId="0" borderId="4" xfId="0" applyBorder="1"/>
    <xf numFmtId="0" fontId="0" fillId="0" borderId="6" xfId="0" applyBorder="1"/>
    <xf numFmtId="4" fontId="0" fillId="0" borderId="0" xfId="0" applyNumberFormat="1"/>
    <xf numFmtId="4" fontId="0" fillId="0" borderId="7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5" xfId="0" applyBorder="1"/>
    <xf numFmtId="4" fontId="0" fillId="0" borderId="8" xfId="0" applyNumberFormat="1" applyBorder="1"/>
    <xf numFmtId="4" fontId="0" fillId="4" borderId="0" xfId="0" applyNumberFormat="1" applyFill="1"/>
    <xf numFmtId="4" fontId="0" fillId="4" borderId="7" xfId="0" applyNumberFormat="1" applyFill="1" applyBorder="1"/>
    <xf numFmtId="0" fontId="5" fillId="0" borderId="0" xfId="1"/>
    <xf numFmtId="0" fontId="3" fillId="2" borderId="8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47" fontId="0" fillId="0" borderId="0" xfId="0" applyNumberFormat="1"/>
    <xf numFmtId="0" fontId="3" fillId="4" borderId="2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0" fillId="2" borderId="0" xfId="0" applyFill="1"/>
    <xf numFmtId="164" fontId="0" fillId="0" borderId="0" xfId="0" applyNumberFormat="1"/>
    <xf numFmtId="164" fontId="3" fillId="6" borderId="0" xfId="0" applyNumberFormat="1" applyFont="1" applyFill="1"/>
    <xf numFmtId="0" fontId="3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3" fillId="3" borderId="4" xfId="0" applyNumberFormat="1" applyFont="1" applyFill="1" applyBorder="1" applyAlignment="1">
      <alignment horizontal="left"/>
    </xf>
    <xf numFmtId="2" fontId="3" fillId="8" borderId="6" xfId="0" applyNumberFormat="1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0" xfId="1" applyAlignment="1">
      <alignment horizontal="left"/>
    </xf>
    <xf numFmtId="2" fontId="3" fillId="0" borderId="2" xfId="0" applyNumberFormat="1" applyFont="1" applyBorder="1"/>
    <xf numFmtId="2" fontId="3" fillId="0" borderId="0" xfId="0" applyNumberFormat="1" applyFont="1"/>
    <xf numFmtId="2" fontId="3" fillId="8" borderId="7" xfId="0" applyNumberFormat="1" applyFont="1" applyFill="1" applyBorder="1"/>
    <xf numFmtId="2" fontId="3" fillId="0" borderId="11" xfId="0" applyNumberFormat="1" applyFont="1" applyBorder="1"/>
    <xf numFmtId="0" fontId="3" fillId="0" borderId="3" xfId="0" applyFont="1" applyBorder="1"/>
    <xf numFmtId="0" fontId="3" fillId="0" borderId="5" xfId="0" applyFont="1" applyBorder="1"/>
    <xf numFmtId="10" fontId="3" fillId="0" borderId="3" xfId="0" applyNumberFormat="1" applyFont="1" applyBorder="1"/>
    <xf numFmtId="10" fontId="3" fillId="0" borderId="5" xfId="0" applyNumberFormat="1" applyFont="1" applyBorder="1"/>
    <xf numFmtId="10" fontId="3" fillId="0" borderId="10" xfId="0" applyNumberFormat="1" applyFont="1" applyBorder="1"/>
    <xf numFmtId="0" fontId="3" fillId="0" borderId="2" xfId="0" applyFont="1" applyBorder="1"/>
    <xf numFmtId="0" fontId="3" fillId="0" borderId="11" xfId="0" applyFont="1" applyBorder="1"/>
    <xf numFmtId="165" fontId="3" fillId="0" borderId="2" xfId="0" applyNumberFormat="1" applyFont="1" applyBorder="1"/>
    <xf numFmtId="165" fontId="3" fillId="0" borderId="0" xfId="0" applyNumberFormat="1" applyFont="1"/>
    <xf numFmtId="0" fontId="3" fillId="0" borderId="7" xfId="0" applyFont="1" applyBorder="1"/>
    <xf numFmtId="165" fontId="0" fillId="0" borderId="0" xfId="0" applyNumberFormat="1"/>
    <xf numFmtId="165" fontId="3" fillId="0" borderId="7" xfId="0" applyNumberFormat="1" applyFont="1" applyBorder="1"/>
    <xf numFmtId="0" fontId="3" fillId="0" borderId="8" xfId="0" applyFont="1" applyBorder="1"/>
    <xf numFmtId="0" fontId="3" fillId="0" borderId="10" xfId="0" applyFont="1" applyBorder="1"/>
    <xf numFmtId="165" fontId="5" fillId="0" borderId="7" xfId="1" applyNumberFormat="1" applyBorder="1"/>
    <xf numFmtId="165" fontId="5" fillId="0" borderId="2" xfId="1" applyNumberFormat="1" applyBorder="1"/>
    <xf numFmtId="0" fontId="0" fillId="0" borderId="7" xfId="0" applyBorder="1"/>
    <xf numFmtId="165" fontId="0" fillId="0" borderId="7" xfId="0" applyNumberFormat="1" applyBorder="1"/>
    <xf numFmtId="166" fontId="3" fillId="0" borderId="0" xfId="0" applyNumberFormat="1" applyFont="1"/>
    <xf numFmtId="3" fontId="8" fillId="0" borderId="0" xfId="0" applyNumberFormat="1" applyFont="1"/>
    <xf numFmtId="167" fontId="0" fillId="0" borderId="0" xfId="0" applyNumberFormat="1"/>
    <xf numFmtId="2" fontId="3" fillId="8" borderId="4" xfId="0" applyNumberFormat="1" applyFont="1" applyFill="1" applyBorder="1" applyAlignment="1">
      <alignment horizontal="left"/>
    </xf>
    <xf numFmtId="165" fontId="3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yxspioenkop.com/2022/02/attack-on-europe-documenting-equipment.html" TargetMode="External"/><Relationship Id="rId13" Type="http://schemas.openxmlformats.org/officeDocument/2006/relationships/hyperlink" Target="https://www.minusrus.com/en" TargetMode="External"/><Relationship Id="rId18" Type="http://schemas.openxmlformats.org/officeDocument/2006/relationships/hyperlink" Target="https://www.minusrus.com/en" TargetMode="External"/><Relationship Id="rId26" Type="http://schemas.openxmlformats.org/officeDocument/2006/relationships/hyperlink" Target="https://www.mil.gov.ua/en/news/2023/06/15/the-total-combat-losses-of-the-enemy-from-24-02-2022-to-15-06-2023/" TargetMode="External"/><Relationship Id="rId3" Type="http://schemas.openxmlformats.org/officeDocument/2006/relationships/hyperlink" Target="https://www.minusrus.com/en" TargetMode="External"/><Relationship Id="rId21" Type="http://schemas.openxmlformats.org/officeDocument/2006/relationships/hyperlink" Target="https://www.mil.gov.ua/en/news/2023/06/05/the-total-combat-losses-of-the-enemy-from-24-02-2022-to-05-06-2023/" TargetMode="External"/><Relationship Id="rId7" Type="http://schemas.openxmlformats.org/officeDocument/2006/relationships/hyperlink" Target="https://militarywatchmagazine.com/article/850-obsolete-tanks-can-t-stop-russia-ukraine-chose-sheer-numbers-over-modernisation-and-suffered" TargetMode="External"/><Relationship Id="rId12" Type="http://schemas.openxmlformats.org/officeDocument/2006/relationships/hyperlink" Target="https://www.minusrus.com/en" TargetMode="External"/><Relationship Id="rId17" Type="http://schemas.openxmlformats.org/officeDocument/2006/relationships/hyperlink" Target="https://www.minusrus.com/en" TargetMode="External"/><Relationship Id="rId25" Type="http://schemas.openxmlformats.org/officeDocument/2006/relationships/hyperlink" Target="https://www.mil.gov.ua/en/news/" TargetMode="External"/><Relationship Id="rId2" Type="http://schemas.openxmlformats.org/officeDocument/2006/relationships/hyperlink" Target="https://www.minusrus.com/en" TargetMode="External"/><Relationship Id="rId16" Type="http://schemas.openxmlformats.org/officeDocument/2006/relationships/hyperlink" Target="https://www.minusrus.com/en" TargetMode="External"/><Relationship Id="rId20" Type="http://schemas.openxmlformats.org/officeDocument/2006/relationships/hyperlink" Target="https://www.mil.gov.ua/en/news/2023/06/05/the-total-combat-losses-of-the-enemy-from-24-02-2022-to-05-06-2023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minusrus.com/en" TargetMode="External"/><Relationship Id="rId6" Type="http://schemas.openxmlformats.org/officeDocument/2006/relationships/hyperlink" Target="https://www.minusrus.com/en" TargetMode="External"/><Relationship Id="rId11" Type="http://schemas.openxmlformats.org/officeDocument/2006/relationships/hyperlink" Target="https://www.oryxspioenkop.com/2022/02/attack-on-europe-documenting-equipment.html" TargetMode="External"/><Relationship Id="rId24" Type="http://schemas.openxmlformats.org/officeDocument/2006/relationships/hyperlink" Target="https://www.mil.gov.ua/en/news/2023/06/15/the-total-combat-losses-of-the-enemy-from-24-02-2022-to-15-06-2023/" TargetMode="External"/><Relationship Id="rId5" Type="http://schemas.openxmlformats.org/officeDocument/2006/relationships/hyperlink" Target="https://www.minusrus.com/en" TargetMode="External"/><Relationship Id="rId15" Type="http://schemas.openxmlformats.org/officeDocument/2006/relationships/hyperlink" Target="https://www.minusrus.com/en" TargetMode="External"/><Relationship Id="rId23" Type="http://schemas.openxmlformats.org/officeDocument/2006/relationships/hyperlink" Target="https://www.oryxspioenkop.com/2022/02/attack-on-europe-documenting-ukrainian.html" TargetMode="External"/><Relationship Id="rId28" Type="http://schemas.openxmlformats.org/officeDocument/2006/relationships/hyperlink" Target="https://www.mil.gov.ua/en/news/2023/06/15/the-total-combat-losses-of-the-enemy-from-24-02-2022-to-15-06-2023/" TargetMode="External"/><Relationship Id="rId10" Type="http://schemas.openxmlformats.org/officeDocument/2006/relationships/hyperlink" Target="https://www.oryxspioenkop.com/2022/02/attack-on-europe-documenting-ukrainian.html" TargetMode="External"/><Relationship Id="rId19" Type="http://schemas.openxmlformats.org/officeDocument/2006/relationships/hyperlink" Target="https://www.mil.gov.ua/en/news/2023/06/05/the-total-combat-losses-of-the-enemy-from-24-02-2022-to-05-06-2023/" TargetMode="External"/><Relationship Id="rId4" Type="http://schemas.openxmlformats.org/officeDocument/2006/relationships/hyperlink" Target="https://www.minusrus.com/en" TargetMode="External"/><Relationship Id="rId9" Type="http://schemas.openxmlformats.org/officeDocument/2006/relationships/hyperlink" Target="https://www.minusrus.com/en" TargetMode="External"/><Relationship Id="rId14" Type="http://schemas.openxmlformats.org/officeDocument/2006/relationships/hyperlink" Target="https://www.minusrus.com/en" TargetMode="External"/><Relationship Id="rId22" Type="http://schemas.openxmlformats.org/officeDocument/2006/relationships/hyperlink" Target="https://www.oryxspioenkop.com/2022/02/attack-on-europe-documenting-equipment.html" TargetMode="External"/><Relationship Id="rId27" Type="http://schemas.openxmlformats.org/officeDocument/2006/relationships/hyperlink" Target="https://www.mil.gov.ua/en/news/2023/06/15/the-total-combat-losses-of-the-enemy-from-24-02-2022-to-15-06-20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dingeconomic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dingeconomics.com/russia/employed-person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lexoo.com/euro-dollar-converter" TargetMode="External"/><Relationship Id="rId3" Type="http://schemas.openxmlformats.org/officeDocument/2006/relationships/hyperlink" Target="https://www.reuters.com/markets/europe/russias-oil-gas-revenue-windfall-2022-01-21/" TargetMode="External"/><Relationship Id="rId7" Type="http://schemas.openxmlformats.org/officeDocument/2006/relationships/hyperlink" Target="https://www.unitjuggler.com/convert-energy-from-GcmNG-to-MWh.html" TargetMode="External"/><Relationship Id="rId2" Type="http://schemas.openxmlformats.org/officeDocument/2006/relationships/hyperlink" Target="https://www.reuters.com/markets/europe/russias-oil-gas-revenue-windfall-2022-01-21/" TargetMode="External"/><Relationship Id="rId1" Type="http://schemas.openxmlformats.org/officeDocument/2006/relationships/hyperlink" Target="https://www.reuters.com/markets/europe/russias-oil-gas-revenue-windfall-2022-01-21/" TargetMode="External"/><Relationship Id="rId6" Type="http://schemas.openxmlformats.org/officeDocument/2006/relationships/hyperlink" Target="https://www.bruegel.org/dataset/european-natural-gas-imports" TargetMode="External"/><Relationship Id="rId5" Type="http://schemas.openxmlformats.org/officeDocument/2006/relationships/hyperlink" Target="https://www.statista.com/statistics/1026709/russia-oil-exports/" TargetMode="External"/><Relationship Id="rId10" Type="http://schemas.openxmlformats.org/officeDocument/2006/relationships/hyperlink" Target="https://tradingeconomics.com/commodity/urals-oil" TargetMode="External"/><Relationship Id="rId4" Type="http://schemas.openxmlformats.org/officeDocument/2006/relationships/hyperlink" Target="https://en.wikipedia.org/wiki/Defense_industry_of_Russia" TargetMode="External"/><Relationship Id="rId9" Type="http://schemas.openxmlformats.org/officeDocument/2006/relationships/hyperlink" Target="https://tradingeconomics.com/russia/g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workbookViewId="0">
      <selection activeCell="A2" sqref="A2"/>
    </sheetView>
  </sheetViews>
  <sheetFormatPr defaultRowHeight="14.5" x14ac:dyDescent="0.35"/>
  <cols>
    <col min="2" max="2" width="3.81640625" customWidth="1"/>
    <col min="3" max="3" width="30.7265625" customWidth="1"/>
    <col min="4" max="4" width="9.08984375" customWidth="1"/>
    <col min="5" max="5" width="9.81640625" customWidth="1"/>
    <col min="6" max="6" width="11.54296875" customWidth="1"/>
    <col min="7" max="7" width="9.08984375" customWidth="1"/>
    <col min="8" max="8" width="9.453125" customWidth="1"/>
    <col min="9" max="9" width="9.1796875" customWidth="1"/>
    <col min="11" max="11" width="9.36328125" customWidth="1"/>
    <col min="12" max="12" width="11.08984375" customWidth="1"/>
    <col min="13" max="13" width="9.26953125" customWidth="1"/>
    <col min="14" max="15" width="11.1796875" customWidth="1"/>
    <col min="16" max="16" width="9.90625" customWidth="1"/>
    <col min="17" max="17" width="9.453125" customWidth="1"/>
  </cols>
  <sheetData>
    <row r="1" spans="1:17" ht="28.5" x14ac:dyDescent="0.65">
      <c r="A1" s="1" t="s">
        <v>147</v>
      </c>
    </row>
    <row r="3" spans="1:17" ht="15.5" x14ac:dyDescent="0.35">
      <c r="A3" s="2" t="s">
        <v>0</v>
      </c>
    </row>
    <row r="4" spans="1:17" ht="15.5" x14ac:dyDescent="0.35">
      <c r="A4" s="2" t="s">
        <v>1</v>
      </c>
    </row>
    <row r="8" spans="1:17" ht="21.5" thickBot="1" x14ac:dyDescent="0.55000000000000004">
      <c r="B8" s="33" t="s">
        <v>71</v>
      </c>
      <c r="C8" s="30"/>
      <c r="D8" s="32"/>
      <c r="E8" s="30"/>
      <c r="F8" s="30"/>
      <c r="G8" s="30"/>
      <c r="H8" s="30"/>
      <c r="I8" s="30"/>
      <c r="K8" s="55"/>
      <c r="M8" s="55"/>
      <c r="N8" s="8" t="s">
        <v>72</v>
      </c>
      <c r="O8" s="59"/>
      <c r="P8" s="59"/>
      <c r="Q8" s="59"/>
    </row>
    <row r="9" spans="1:17" ht="15" thickTop="1" x14ac:dyDescent="0.35">
      <c r="B9" s="48" t="s">
        <v>23</v>
      </c>
      <c r="C9" s="6" t="s">
        <v>2</v>
      </c>
      <c r="D9" s="6" t="s">
        <v>8</v>
      </c>
      <c r="E9" s="6" t="s">
        <v>8</v>
      </c>
      <c r="F9" s="6" t="s">
        <v>8</v>
      </c>
      <c r="G9" s="6" t="s">
        <v>36</v>
      </c>
      <c r="H9" s="6" t="s">
        <v>5</v>
      </c>
      <c r="I9" s="7" t="s">
        <v>52</v>
      </c>
      <c r="K9" s="56" t="s">
        <v>8</v>
      </c>
      <c r="L9" s="56" t="s">
        <v>8</v>
      </c>
      <c r="M9" s="56" t="s">
        <v>5</v>
      </c>
      <c r="N9" s="6" t="s">
        <v>8</v>
      </c>
      <c r="O9" s="6" t="s">
        <v>8</v>
      </c>
      <c r="P9" s="6" t="s">
        <v>5</v>
      </c>
      <c r="Q9" s="7" t="s">
        <v>52</v>
      </c>
    </row>
    <row r="10" spans="1:17" x14ac:dyDescent="0.35">
      <c r="B10" s="50"/>
      <c r="C10" s="8"/>
      <c r="D10" s="8" t="s">
        <v>11</v>
      </c>
      <c r="E10" s="8" t="s">
        <v>70</v>
      </c>
      <c r="F10" s="8" t="s">
        <v>69</v>
      </c>
      <c r="G10" s="8" t="str">
        <f>D10</f>
        <v xml:space="preserve">stock on </v>
      </c>
      <c r="H10" s="8" t="str">
        <f>E10</f>
        <v xml:space="preserve">losses </v>
      </c>
      <c r="I10" s="9" t="s">
        <v>43</v>
      </c>
      <c r="K10" s="57" t="s">
        <v>70</v>
      </c>
      <c r="L10" s="57" t="s">
        <v>69</v>
      </c>
      <c r="M10" s="57" t="s">
        <v>70</v>
      </c>
      <c r="N10" s="8" t="s">
        <v>70</v>
      </c>
      <c r="O10" s="8" t="s">
        <v>69</v>
      </c>
      <c r="P10" s="8" t="s">
        <v>70</v>
      </c>
      <c r="Q10" s="9" t="s">
        <v>43</v>
      </c>
    </row>
    <row r="11" spans="1:17" ht="15" thickBot="1" x14ac:dyDescent="0.4">
      <c r="B11" s="51"/>
      <c r="C11" s="18"/>
      <c r="D11" s="18" t="s">
        <v>10</v>
      </c>
      <c r="E11" s="18" t="s">
        <v>7</v>
      </c>
      <c r="F11" s="18" t="s">
        <v>6</v>
      </c>
      <c r="G11" s="18" t="str">
        <f>D11</f>
        <v>Feb. 2022</v>
      </c>
      <c r="H11" s="18" t="str">
        <f>E11</f>
        <v>confirmed</v>
      </c>
      <c r="I11" s="47" t="s">
        <v>7</v>
      </c>
      <c r="K11" s="58" t="s">
        <v>7</v>
      </c>
      <c r="L11" s="58" t="s">
        <v>6</v>
      </c>
      <c r="M11" s="58" t="s">
        <v>7</v>
      </c>
      <c r="N11" s="18" t="s">
        <v>7</v>
      </c>
      <c r="O11" s="18" t="s">
        <v>6</v>
      </c>
      <c r="P11" s="18" t="s">
        <v>7</v>
      </c>
      <c r="Q11" s="47" t="s">
        <v>7</v>
      </c>
    </row>
    <row r="12" spans="1:17" ht="15" thickTop="1" x14ac:dyDescent="0.35">
      <c r="B12" s="53">
        <v>1</v>
      </c>
      <c r="C12" s="10" t="s">
        <v>3</v>
      </c>
      <c r="D12" s="11">
        <v>3300</v>
      </c>
      <c r="E12" s="11">
        <f>K12</f>
        <v>2043</v>
      </c>
      <c r="F12" s="11">
        <f>L12</f>
        <v>3955</v>
      </c>
      <c r="G12" s="11">
        <v>850</v>
      </c>
      <c r="H12" s="11">
        <f>M12</f>
        <v>533</v>
      </c>
      <c r="I12" s="12">
        <f>E12/H12</f>
        <v>3.8330206378986866</v>
      </c>
      <c r="K12" s="4">
        <f>N12</f>
        <v>2043</v>
      </c>
      <c r="L12" s="4">
        <f t="shared" ref="L12" si="0">O12</f>
        <v>3955</v>
      </c>
      <c r="M12" s="4">
        <f>P12</f>
        <v>533</v>
      </c>
      <c r="N12" s="11">
        <v>2043</v>
      </c>
      <c r="O12" s="11">
        <v>3955</v>
      </c>
      <c r="P12" s="11">
        <v>533</v>
      </c>
      <c r="Q12" s="12">
        <f t="shared" ref="Q12:Q45" si="1">N12/P12</f>
        <v>3.8330206378986866</v>
      </c>
    </row>
    <row r="13" spans="1:17" x14ac:dyDescent="0.35">
      <c r="B13" s="53">
        <v>1.2</v>
      </c>
      <c r="C13" s="16" t="s">
        <v>40</v>
      </c>
      <c r="D13" s="13"/>
      <c r="E13" s="13">
        <f t="shared" ref="E13:F45" si="2">K13</f>
        <v>544</v>
      </c>
      <c r="F13" s="13"/>
      <c r="G13" s="13"/>
      <c r="H13" s="13">
        <f>M13</f>
        <v>139</v>
      </c>
      <c r="I13" s="17">
        <f>E13/H13</f>
        <v>3.9136690647482015</v>
      </c>
      <c r="K13" s="4">
        <f t="shared" ref="K13:K47" si="3">N13</f>
        <v>544</v>
      </c>
      <c r="L13" s="4">
        <f t="shared" ref="L13:L47" si="4">O13</f>
        <v>0</v>
      </c>
      <c r="M13" s="4">
        <f t="shared" ref="M13:M47" si="5">P13</f>
        <v>139</v>
      </c>
      <c r="N13" s="13">
        <v>544</v>
      </c>
      <c r="O13" s="13"/>
      <c r="P13" s="13">
        <v>139</v>
      </c>
      <c r="Q13" s="17">
        <f t="shared" si="1"/>
        <v>3.9136690647482015</v>
      </c>
    </row>
    <row r="14" spans="1:17" x14ac:dyDescent="0.35">
      <c r="B14" s="53">
        <v>2</v>
      </c>
      <c r="C14" s="10" t="s">
        <v>4</v>
      </c>
      <c r="D14" s="4"/>
      <c r="E14" s="4">
        <f t="shared" si="2"/>
        <v>885</v>
      </c>
      <c r="F14" s="4"/>
      <c r="G14" s="4"/>
      <c r="H14" s="4">
        <f>M14</f>
        <v>285</v>
      </c>
      <c r="I14" s="19">
        <f t="shared" ref="I14:I45" si="6">E14/H14</f>
        <v>3.1052631578947367</v>
      </c>
      <c r="K14" s="4">
        <f t="shared" si="3"/>
        <v>885</v>
      </c>
      <c r="L14" s="4">
        <f t="shared" si="4"/>
        <v>0</v>
      </c>
      <c r="M14" s="4">
        <f t="shared" si="5"/>
        <v>285</v>
      </c>
      <c r="N14" s="4">
        <v>885</v>
      </c>
      <c r="O14" s="4"/>
      <c r="P14" s="4">
        <v>285</v>
      </c>
      <c r="Q14" s="19">
        <f t="shared" si="1"/>
        <v>3.1052631578947367</v>
      </c>
    </row>
    <row r="15" spans="1:17" x14ac:dyDescent="0.35">
      <c r="B15" s="53">
        <v>3</v>
      </c>
      <c r="C15" s="10" t="s">
        <v>12</v>
      </c>
      <c r="D15" s="4"/>
      <c r="E15" s="4">
        <f t="shared" si="2"/>
        <v>2402</v>
      </c>
      <c r="F15" s="4"/>
      <c r="G15" s="4"/>
      <c r="H15" s="4">
        <f t="shared" ref="H15:H19" si="7">M15</f>
        <v>571</v>
      </c>
      <c r="I15" s="19">
        <f t="shared" si="6"/>
        <v>4.2066549912434326</v>
      </c>
      <c r="K15" s="4">
        <f t="shared" si="3"/>
        <v>2402</v>
      </c>
      <c r="L15" s="4">
        <f t="shared" si="4"/>
        <v>0</v>
      </c>
      <c r="M15" s="4">
        <f t="shared" si="5"/>
        <v>571</v>
      </c>
      <c r="N15" s="4">
        <v>2402</v>
      </c>
      <c r="O15" s="4"/>
      <c r="P15" s="4">
        <v>571</v>
      </c>
      <c r="Q15" s="19">
        <f t="shared" si="1"/>
        <v>4.2066549912434326</v>
      </c>
    </row>
    <row r="16" spans="1:17" x14ac:dyDescent="0.35">
      <c r="B16" s="53">
        <v>4</v>
      </c>
      <c r="C16" s="10" t="s">
        <v>53</v>
      </c>
      <c r="D16" s="4"/>
      <c r="E16" s="4">
        <f t="shared" si="2"/>
        <v>316</v>
      </c>
      <c r="F16" s="4"/>
      <c r="G16" s="4"/>
      <c r="H16" s="4">
        <f t="shared" si="7"/>
        <v>274</v>
      </c>
      <c r="I16" s="19">
        <f t="shared" si="6"/>
        <v>1.1532846715328466</v>
      </c>
      <c r="K16" s="4">
        <f t="shared" si="3"/>
        <v>316</v>
      </c>
      <c r="L16" s="4">
        <f t="shared" si="4"/>
        <v>0</v>
      </c>
      <c r="M16" s="4">
        <f t="shared" si="5"/>
        <v>274</v>
      </c>
      <c r="N16" s="4">
        <v>316</v>
      </c>
      <c r="O16" s="4"/>
      <c r="P16" s="4">
        <v>274</v>
      </c>
      <c r="Q16" s="19">
        <f t="shared" si="1"/>
        <v>1.1532846715328466</v>
      </c>
    </row>
    <row r="17" spans="2:17" x14ac:dyDescent="0.35">
      <c r="B17" s="53">
        <v>5</v>
      </c>
      <c r="C17" s="10" t="s">
        <v>13</v>
      </c>
      <c r="D17" s="4"/>
      <c r="E17" s="4">
        <f t="shared" si="2"/>
        <v>43</v>
      </c>
      <c r="F17" s="4"/>
      <c r="G17" s="4"/>
      <c r="H17" s="4">
        <f t="shared" si="7"/>
        <v>86</v>
      </c>
      <c r="I17" s="19">
        <f t="shared" si="6"/>
        <v>0.5</v>
      </c>
      <c r="K17" s="4">
        <f t="shared" si="3"/>
        <v>43</v>
      </c>
      <c r="L17" s="4">
        <f t="shared" si="4"/>
        <v>0</v>
      </c>
      <c r="M17" s="4">
        <f t="shared" si="5"/>
        <v>86</v>
      </c>
      <c r="N17" s="4">
        <v>43</v>
      </c>
      <c r="O17" s="4"/>
      <c r="P17" s="4">
        <v>86</v>
      </c>
      <c r="Q17" s="19">
        <f t="shared" si="1"/>
        <v>0.5</v>
      </c>
    </row>
    <row r="18" spans="2:17" x14ac:dyDescent="0.35">
      <c r="B18" s="53">
        <v>6</v>
      </c>
      <c r="C18" s="10" t="s">
        <v>14</v>
      </c>
      <c r="D18" s="4"/>
      <c r="E18" s="4">
        <f t="shared" si="2"/>
        <v>191</v>
      </c>
      <c r="F18" s="4"/>
      <c r="G18" s="4"/>
      <c r="H18" s="4">
        <f t="shared" si="7"/>
        <v>322</v>
      </c>
      <c r="I18" s="19">
        <f t="shared" si="6"/>
        <v>0.59316770186335399</v>
      </c>
      <c r="K18" s="4">
        <f t="shared" si="3"/>
        <v>191</v>
      </c>
      <c r="L18" s="4">
        <f t="shared" si="4"/>
        <v>0</v>
      </c>
      <c r="M18" s="4">
        <f t="shared" si="5"/>
        <v>322</v>
      </c>
      <c r="N18" s="4">
        <v>191</v>
      </c>
      <c r="O18" s="4"/>
      <c r="P18" s="4">
        <v>322</v>
      </c>
      <c r="Q18" s="19">
        <f t="shared" si="1"/>
        <v>0.59316770186335399</v>
      </c>
    </row>
    <row r="19" spans="2:17" x14ac:dyDescent="0.35">
      <c r="B19" s="53">
        <v>7</v>
      </c>
      <c r="C19" s="10" t="s">
        <v>15</v>
      </c>
      <c r="D19" s="4"/>
      <c r="E19" s="4">
        <f t="shared" si="2"/>
        <v>243</v>
      </c>
      <c r="F19" s="4"/>
      <c r="G19" s="4"/>
      <c r="H19" s="4">
        <f t="shared" si="7"/>
        <v>15</v>
      </c>
      <c r="I19" s="19">
        <f t="shared" si="6"/>
        <v>16.2</v>
      </c>
      <c r="K19" s="4">
        <f t="shared" si="3"/>
        <v>243</v>
      </c>
      <c r="L19" s="4">
        <f t="shared" si="4"/>
        <v>0</v>
      </c>
      <c r="M19" s="4">
        <f t="shared" si="5"/>
        <v>15</v>
      </c>
      <c r="N19" s="4">
        <v>243</v>
      </c>
      <c r="O19" s="4"/>
      <c r="P19" s="4">
        <v>15</v>
      </c>
      <c r="Q19" s="19">
        <f t="shared" si="1"/>
        <v>16.2</v>
      </c>
    </row>
    <row r="20" spans="2:17" x14ac:dyDescent="0.35">
      <c r="B20" s="53">
        <v>8</v>
      </c>
      <c r="C20" s="10" t="s">
        <v>24</v>
      </c>
      <c r="D20" s="11">
        <v>13758</v>
      </c>
      <c r="E20" s="11">
        <f>SUM(E14:E19)</f>
        <v>4080</v>
      </c>
      <c r="F20" s="11">
        <f>L20</f>
        <v>7667</v>
      </c>
      <c r="G20" s="13"/>
      <c r="H20" s="11">
        <f>SUM(H14:H19)</f>
        <v>1553</v>
      </c>
      <c r="I20" s="12">
        <f t="shared" si="6"/>
        <v>2.6271732131358663</v>
      </c>
      <c r="K20" s="4">
        <f t="shared" si="3"/>
        <v>4080</v>
      </c>
      <c r="L20" s="4">
        <f t="shared" si="4"/>
        <v>7667</v>
      </c>
      <c r="M20" s="4">
        <f t="shared" si="5"/>
        <v>1553</v>
      </c>
      <c r="N20" s="11">
        <f>SUM(N14:N19)</f>
        <v>4080</v>
      </c>
      <c r="O20" s="11">
        <v>7667</v>
      </c>
      <c r="P20" s="11">
        <f>SUM(P14:P19)</f>
        <v>1553</v>
      </c>
      <c r="Q20" s="12">
        <f t="shared" si="1"/>
        <v>2.6271732131358663</v>
      </c>
    </row>
    <row r="21" spans="2:17" x14ac:dyDescent="0.35">
      <c r="B21" s="53">
        <v>9</v>
      </c>
      <c r="C21" s="10" t="s">
        <v>54</v>
      </c>
      <c r="D21" s="13"/>
      <c r="E21" s="13">
        <f t="shared" si="2"/>
        <v>310</v>
      </c>
      <c r="F21" s="11">
        <f>L21</f>
        <v>519</v>
      </c>
      <c r="G21" s="13"/>
      <c r="H21" s="13">
        <f>M21</f>
        <v>65</v>
      </c>
      <c r="I21" s="17">
        <f t="shared" si="6"/>
        <v>4.7692307692307692</v>
      </c>
      <c r="K21" s="4">
        <f t="shared" si="3"/>
        <v>310</v>
      </c>
      <c r="L21" s="4">
        <f t="shared" si="4"/>
        <v>519</v>
      </c>
      <c r="M21" s="4">
        <f t="shared" si="5"/>
        <v>65</v>
      </c>
      <c r="N21" s="13">
        <v>310</v>
      </c>
      <c r="O21" s="11">
        <v>519</v>
      </c>
      <c r="P21" s="13">
        <v>65</v>
      </c>
      <c r="Q21" s="17">
        <f t="shared" si="1"/>
        <v>4.7692307692307692</v>
      </c>
    </row>
    <row r="22" spans="2:17" x14ac:dyDescent="0.35">
      <c r="B22" s="53">
        <v>10</v>
      </c>
      <c r="C22" s="10" t="s">
        <v>16</v>
      </c>
      <c r="D22" s="4"/>
      <c r="E22" s="4">
        <f t="shared" si="2"/>
        <v>38</v>
      </c>
      <c r="F22" s="4"/>
      <c r="G22" s="4"/>
      <c r="H22" s="4">
        <f>M22</f>
        <v>21</v>
      </c>
      <c r="I22" s="19">
        <f t="shared" si="6"/>
        <v>1.8095238095238095</v>
      </c>
      <c r="K22" s="4">
        <f t="shared" si="3"/>
        <v>38</v>
      </c>
      <c r="L22" s="4">
        <f t="shared" si="4"/>
        <v>0</v>
      </c>
      <c r="M22" s="4">
        <f t="shared" si="5"/>
        <v>21</v>
      </c>
      <c r="N22" s="4">
        <v>38</v>
      </c>
      <c r="O22" s="4"/>
      <c r="P22" s="4">
        <v>21</v>
      </c>
      <c r="Q22" s="19">
        <f t="shared" si="1"/>
        <v>1.8095238095238095</v>
      </c>
    </row>
    <row r="23" spans="2:17" x14ac:dyDescent="0.35">
      <c r="B23" s="53">
        <v>11</v>
      </c>
      <c r="C23" s="10" t="s">
        <v>17</v>
      </c>
      <c r="D23" s="4"/>
      <c r="E23" s="4">
        <f t="shared" si="2"/>
        <v>103</v>
      </c>
      <c r="F23" s="4"/>
      <c r="G23" s="4"/>
      <c r="H23" s="4">
        <f t="shared" ref="H23:H26" si="8">M23</f>
        <v>23</v>
      </c>
      <c r="I23" s="19">
        <f t="shared" si="6"/>
        <v>4.4782608695652177</v>
      </c>
      <c r="K23" s="4">
        <f t="shared" si="3"/>
        <v>103</v>
      </c>
      <c r="L23" s="4">
        <f t="shared" si="4"/>
        <v>0</v>
      </c>
      <c r="M23" s="4">
        <f t="shared" si="5"/>
        <v>23</v>
      </c>
      <c r="N23" s="4">
        <v>103</v>
      </c>
      <c r="O23" s="4"/>
      <c r="P23" s="4">
        <v>23</v>
      </c>
      <c r="Q23" s="19">
        <f t="shared" si="1"/>
        <v>4.4782608695652177</v>
      </c>
    </row>
    <row r="24" spans="2:17" x14ac:dyDescent="0.35">
      <c r="B24" s="53">
        <v>12</v>
      </c>
      <c r="C24" s="10" t="s">
        <v>18</v>
      </c>
      <c r="D24" s="4"/>
      <c r="E24" s="4">
        <f t="shared" si="2"/>
        <v>232</v>
      </c>
      <c r="F24" s="4"/>
      <c r="G24" s="4"/>
      <c r="H24" s="4">
        <f t="shared" si="8"/>
        <v>127</v>
      </c>
      <c r="I24" s="19">
        <f t="shared" si="6"/>
        <v>1.8267716535433072</v>
      </c>
      <c r="K24" s="4">
        <f t="shared" si="3"/>
        <v>232</v>
      </c>
      <c r="L24" s="4">
        <f t="shared" si="4"/>
        <v>0</v>
      </c>
      <c r="M24" s="4">
        <f t="shared" si="5"/>
        <v>127</v>
      </c>
      <c r="N24" s="4">
        <v>232</v>
      </c>
      <c r="O24" s="4"/>
      <c r="P24" s="4">
        <v>127</v>
      </c>
      <c r="Q24" s="19">
        <f t="shared" si="1"/>
        <v>1.8267716535433072</v>
      </c>
    </row>
    <row r="25" spans="2:17" x14ac:dyDescent="0.35">
      <c r="B25" s="53">
        <v>13</v>
      </c>
      <c r="C25" s="10" t="s">
        <v>19</v>
      </c>
      <c r="D25" s="4"/>
      <c r="E25" s="4">
        <f t="shared" si="2"/>
        <v>415</v>
      </c>
      <c r="F25" s="4"/>
      <c r="G25" s="4"/>
      <c r="H25" s="4">
        <f t="shared" si="8"/>
        <v>167</v>
      </c>
      <c r="I25" s="19">
        <f t="shared" si="6"/>
        <v>2.4850299401197606</v>
      </c>
      <c r="K25" s="4">
        <f t="shared" si="3"/>
        <v>415</v>
      </c>
      <c r="L25" s="4">
        <f t="shared" si="4"/>
        <v>0</v>
      </c>
      <c r="M25" s="4">
        <f t="shared" si="5"/>
        <v>167</v>
      </c>
      <c r="N25" s="4">
        <v>415</v>
      </c>
      <c r="O25" s="4"/>
      <c r="P25" s="4">
        <v>167</v>
      </c>
      <c r="Q25" s="19">
        <f t="shared" si="1"/>
        <v>2.4850299401197606</v>
      </c>
    </row>
    <row r="26" spans="2:17" x14ac:dyDescent="0.35">
      <c r="B26" s="53">
        <v>14</v>
      </c>
      <c r="C26" s="10" t="s">
        <v>20</v>
      </c>
      <c r="D26" s="4"/>
      <c r="E26" s="4">
        <f t="shared" si="2"/>
        <v>208</v>
      </c>
      <c r="F26" s="4"/>
      <c r="G26" s="4"/>
      <c r="H26" s="4">
        <f t="shared" si="8"/>
        <v>45</v>
      </c>
      <c r="I26" s="19">
        <f t="shared" si="6"/>
        <v>4.6222222222222218</v>
      </c>
      <c r="K26" s="4">
        <f t="shared" si="3"/>
        <v>208</v>
      </c>
      <c r="L26" s="4">
        <f t="shared" si="4"/>
        <v>0</v>
      </c>
      <c r="M26" s="4">
        <f t="shared" si="5"/>
        <v>45</v>
      </c>
      <c r="N26" s="4">
        <v>208</v>
      </c>
      <c r="O26" s="4"/>
      <c r="P26" s="4">
        <v>45</v>
      </c>
      <c r="Q26" s="19">
        <f t="shared" si="1"/>
        <v>4.6222222222222218</v>
      </c>
    </row>
    <row r="27" spans="2:17" x14ac:dyDescent="0.35">
      <c r="B27" s="53">
        <v>15</v>
      </c>
      <c r="C27" s="10" t="s">
        <v>55</v>
      </c>
      <c r="D27" s="11">
        <v>5689</v>
      </c>
      <c r="E27" s="11">
        <f>SUM(E22:E26)</f>
        <v>996</v>
      </c>
      <c r="F27" s="11">
        <f>L27</f>
        <v>3793</v>
      </c>
      <c r="G27" s="13"/>
      <c r="H27" s="11">
        <f>SUM(H22:H26)</f>
        <v>383</v>
      </c>
      <c r="I27" s="12">
        <f t="shared" si="6"/>
        <v>2.6005221932114884</v>
      </c>
      <c r="K27" s="4">
        <f t="shared" si="3"/>
        <v>996</v>
      </c>
      <c r="L27" s="4">
        <f t="shared" si="4"/>
        <v>3793</v>
      </c>
      <c r="M27" s="4">
        <f t="shared" si="5"/>
        <v>383</v>
      </c>
      <c r="N27" s="11">
        <f>SUM(N22:N26)</f>
        <v>996</v>
      </c>
      <c r="O27" s="11">
        <v>3793</v>
      </c>
      <c r="P27" s="11">
        <f>SUM(P22:P26)</f>
        <v>383</v>
      </c>
      <c r="Q27" s="12">
        <f t="shared" si="1"/>
        <v>2.6005221932114884</v>
      </c>
    </row>
    <row r="28" spans="2:17" x14ac:dyDescent="0.35">
      <c r="B28" s="53">
        <v>16</v>
      </c>
      <c r="C28" s="10" t="s">
        <v>56</v>
      </c>
      <c r="D28" s="4"/>
      <c r="E28" s="4">
        <f t="shared" si="2"/>
        <v>17</v>
      </c>
      <c r="F28" s="4"/>
      <c r="G28" s="4"/>
      <c r="H28" s="4">
        <f>M28</f>
        <v>4</v>
      </c>
      <c r="I28" s="19">
        <f t="shared" si="6"/>
        <v>4.25</v>
      </c>
      <c r="K28" s="4">
        <f t="shared" si="3"/>
        <v>17</v>
      </c>
      <c r="L28" s="4">
        <f t="shared" si="4"/>
        <v>0</v>
      </c>
      <c r="M28" s="4">
        <f t="shared" si="5"/>
        <v>4</v>
      </c>
      <c r="N28" s="4">
        <v>17</v>
      </c>
      <c r="O28" s="4"/>
      <c r="P28" s="4">
        <v>4</v>
      </c>
      <c r="Q28" s="19">
        <f t="shared" si="1"/>
        <v>4.25</v>
      </c>
    </row>
    <row r="29" spans="2:17" x14ac:dyDescent="0.35">
      <c r="B29" s="53">
        <v>17</v>
      </c>
      <c r="C29" s="10" t="s">
        <v>21</v>
      </c>
      <c r="D29" s="4"/>
      <c r="E29" s="4">
        <f t="shared" si="2"/>
        <v>24</v>
      </c>
      <c r="F29" s="4"/>
      <c r="G29" s="4"/>
      <c r="H29" s="4">
        <f t="shared" ref="H29:H32" si="9">M29</f>
        <v>6</v>
      </c>
      <c r="I29" s="19">
        <f t="shared" si="6"/>
        <v>4</v>
      </c>
      <c r="K29" s="4">
        <f t="shared" si="3"/>
        <v>24</v>
      </c>
      <c r="L29" s="4">
        <f t="shared" si="4"/>
        <v>0</v>
      </c>
      <c r="M29" s="4">
        <f t="shared" si="5"/>
        <v>6</v>
      </c>
      <c r="N29" s="4">
        <v>24</v>
      </c>
      <c r="O29" s="4"/>
      <c r="P29" s="4">
        <v>6</v>
      </c>
      <c r="Q29" s="19">
        <f t="shared" si="1"/>
        <v>4</v>
      </c>
    </row>
    <row r="30" spans="2:17" x14ac:dyDescent="0.35">
      <c r="B30" s="53">
        <v>18</v>
      </c>
      <c r="C30" s="10" t="s">
        <v>22</v>
      </c>
      <c r="D30" s="4"/>
      <c r="E30" s="4">
        <f t="shared" si="2"/>
        <v>117</v>
      </c>
      <c r="F30" s="4"/>
      <c r="G30" s="4"/>
      <c r="H30" s="4">
        <f t="shared" si="9"/>
        <v>113</v>
      </c>
      <c r="I30" s="19">
        <f t="shared" si="6"/>
        <v>1.0353982300884956</v>
      </c>
      <c r="K30" s="4">
        <f t="shared" si="3"/>
        <v>117</v>
      </c>
      <c r="L30" s="4">
        <f t="shared" si="4"/>
        <v>0</v>
      </c>
      <c r="M30" s="4">
        <f t="shared" si="5"/>
        <v>113</v>
      </c>
      <c r="N30" s="4">
        <v>117</v>
      </c>
      <c r="O30" s="4"/>
      <c r="P30" s="4">
        <v>113</v>
      </c>
      <c r="Q30" s="19">
        <f t="shared" si="1"/>
        <v>1.0353982300884956</v>
      </c>
    </row>
    <row r="31" spans="2:17" x14ac:dyDescent="0.35">
      <c r="B31" s="53">
        <v>19</v>
      </c>
      <c r="C31" s="10" t="s">
        <v>25</v>
      </c>
      <c r="D31" s="4"/>
      <c r="E31" s="4">
        <f t="shared" si="2"/>
        <v>32</v>
      </c>
      <c r="F31" s="4"/>
      <c r="G31" s="4"/>
      <c r="H31" s="4">
        <f t="shared" si="9"/>
        <v>63</v>
      </c>
      <c r="I31" s="19">
        <f t="shared" si="6"/>
        <v>0.50793650793650791</v>
      </c>
      <c r="K31" s="4">
        <f t="shared" si="3"/>
        <v>32</v>
      </c>
      <c r="L31" s="4">
        <f t="shared" si="4"/>
        <v>0</v>
      </c>
      <c r="M31" s="4">
        <f t="shared" si="5"/>
        <v>63</v>
      </c>
      <c r="N31" s="4">
        <v>32</v>
      </c>
      <c r="O31" s="4"/>
      <c r="P31" s="4">
        <v>63</v>
      </c>
      <c r="Q31" s="19">
        <f t="shared" si="1"/>
        <v>0.50793650793650791</v>
      </c>
    </row>
    <row r="32" spans="2:17" x14ac:dyDescent="0.35">
      <c r="B32" s="53">
        <v>20</v>
      </c>
      <c r="C32" s="10" t="s">
        <v>26</v>
      </c>
      <c r="D32" s="4"/>
      <c r="E32" s="4">
        <f t="shared" si="2"/>
        <v>41</v>
      </c>
      <c r="F32" s="4"/>
      <c r="G32" s="4"/>
      <c r="H32" s="4">
        <f t="shared" si="9"/>
        <v>3</v>
      </c>
      <c r="I32" s="19">
        <f t="shared" si="6"/>
        <v>13.666666666666666</v>
      </c>
      <c r="K32" s="4">
        <f t="shared" si="3"/>
        <v>41</v>
      </c>
      <c r="L32" s="4">
        <f t="shared" si="4"/>
        <v>0</v>
      </c>
      <c r="M32" s="4">
        <f t="shared" si="5"/>
        <v>3</v>
      </c>
      <c r="N32" s="4">
        <v>41</v>
      </c>
      <c r="O32" s="4"/>
      <c r="P32" s="4">
        <v>3</v>
      </c>
      <c r="Q32" s="19">
        <f t="shared" si="1"/>
        <v>13.666666666666666</v>
      </c>
    </row>
    <row r="33" spans="2:17" x14ac:dyDescent="0.35">
      <c r="B33" s="53">
        <v>21</v>
      </c>
      <c r="C33" s="10" t="s">
        <v>27</v>
      </c>
      <c r="D33" s="11"/>
      <c r="E33" s="11">
        <f>SUM(E28:E32)</f>
        <v>231</v>
      </c>
      <c r="F33" s="11">
        <f>L33</f>
        <v>364</v>
      </c>
      <c r="G33" s="11"/>
      <c r="H33" s="11">
        <f>SUM(H28:H32)</f>
        <v>189</v>
      </c>
      <c r="I33" s="12">
        <f t="shared" si="6"/>
        <v>1.2222222222222223</v>
      </c>
      <c r="K33" s="4">
        <f t="shared" si="3"/>
        <v>231</v>
      </c>
      <c r="L33" s="4">
        <f t="shared" si="4"/>
        <v>364</v>
      </c>
      <c r="M33" s="4">
        <f t="shared" si="5"/>
        <v>189</v>
      </c>
      <c r="N33" s="11">
        <f>SUM(N28:N32)</f>
        <v>231</v>
      </c>
      <c r="O33" s="11">
        <v>364</v>
      </c>
      <c r="P33" s="11">
        <f>SUM(P28:P32)</f>
        <v>189</v>
      </c>
      <c r="Q33" s="12">
        <f t="shared" si="1"/>
        <v>1.2222222222222223</v>
      </c>
    </row>
    <row r="34" spans="2:17" x14ac:dyDescent="0.35">
      <c r="B34" s="53">
        <v>22</v>
      </c>
      <c r="C34" s="10" t="s">
        <v>28</v>
      </c>
      <c r="D34" s="11">
        <v>1379</v>
      </c>
      <c r="E34" s="11">
        <f t="shared" si="2"/>
        <v>82</v>
      </c>
      <c r="F34" s="11">
        <f t="shared" ref="F34:F35" si="10">L34</f>
        <v>314</v>
      </c>
      <c r="G34" s="11"/>
      <c r="H34" s="11">
        <f>M34</f>
        <v>68</v>
      </c>
      <c r="I34" s="12">
        <f t="shared" si="6"/>
        <v>1.2058823529411764</v>
      </c>
      <c r="K34" s="4">
        <f t="shared" si="3"/>
        <v>82</v>
      </c>
      <c r="L34" s="4">
        <f t="shared" si="4"/>
        <v>314</v>
      </c>
      <c r="M34" s="4">
        <f t="shared" si="5"/>
        <v>68</v>
      </c>
      <c r="N34" s="11">
        <v>82</v>
      </c>
      <c r="O34" s="11">
        <v>314</v>
      </c>
      <c r="P34" s="11">
        <v>68</v>
      </c>
      <c r="Q34" s="12">
        <f t="shared" si="1"/>
        <v>1.2058823529411764</v>
      </c>
    </row>
    <row r="35" spans="2:17" x14ac:dyDescent="0.35">
      <c r="B35" s="53">
        <v>23</v>
      </c>
      <c r="C35" s="10" t="s">
        <v>29</v>
      </c>
      <c r="D35" s="11">
        <v>961</v>
      </c>
      <c r="E35" s="11">
        <f t="shared" si="2"/>
        <v>90</v>
      </c>
      <c r="F35" s="11">
        <f t="shared" si="10"/>
        <v>301</v>
      </c>
      <c r="G35" s="11"/>
      <c r="H35" s="11">
        <f>M35</f>
        <v>31</v>
      </c>
      <c r="I35" s="12">
        <f t="shared" si="6"/>
        <v>2.903225806451613</v>
      </c>
      <c r="K35" s="4">
        <f t="shared" si="3"/>
        <v>90</v>
      </c>
      <c r="L35" s="4">
        <f t="shared" si="4"/>
        <v>301</v>
      </c>
      <c r="M35" s="4">
        <f t="shared" si="5"/>
        <v>31</v>
      </c>
      <c r="N35" s="11">
        <v>90</v>
      </c>
      <c r="O35" s="11">
        <v>301</v>
      </c>
      <c r="P35" s="11">
        <v>31</v>
      </c>
      <c r="Q35" s="12">
        <f t="shared" si="1"/>
        <v>2.903225806451613</v>
      </c>
    </row>
    <row r="36" spans="2:17" x14ac:dyDescent="0.35">
      <c r="B36" s="53">
        <v>24</v>
      </c>
      <c r="C36" s="10" t="s">
        <v>30</v>
      </c>
      <c r="D36" s="4"/>
      <c r="E36" s="4">
        <f t="shared" si="2"/>
        <v>10</v>
      </c>
      <c r="F36" s="4"/>
      <c r="G36" s="4"/>
      <c r="H36" s="4">
        <f>M36</f>
        <v>23</v>
      </c>
      <c r="I36" s="19">
        <f t="shared" si="6"/>
        <v>0.43478260869565216</v>
      </c>
      <c r="K36" s="4">
        <f t="shared" si="3"/>
        <v>10</v>
      </c>
      <c r="L36" s="4">
        <f t="shared" si="4"/>
        <v>0</v>
      </c>
      <c r="M36" s="4">
        <f t="shared" si="5"/>
        <v>23</v>
      </c>
      <c r="N36" s="4">
        <v>10</v>
      </c>
      <c r="O36" s="4"/>
      <c r="P36" s="4">
        <v>23</v>
      </c>
      <c r="Q36" s="19">
        <f t="shared" si="1"/>
        <v>0.43478260869565216</v>
      </c>
    </row>
    <row r="37" spans="2:17" x14ac:dyDescent="0.35">
      <c r="B37" s="53">
        <v>25</v>
      </c>
      <c r="C37" s="10" t="s">
        <v>31</v>
      </c>
      <c r="D37" s="4"/>
      <c r="E37" s="4">
        <f t="shared" si="2"/>
        <v>236</v>
      </c>
      <c r="F37" s="4"/>
      <c r="G37" s="4"/>
      <c r="H37" s="4">
        <f>M37</f>
        <v>121</v>
      </c>
      <c r="I37" s="19">
        <f t="shared" si="6"/>
        <v>1.9504132231404958</v>
      </c>
      <c r="K37" s="4">
        <f t="shared" si="3"/>
        <v>236</v>
      </c>
      <c r="L37" s="4">
        <f t="shared" si="4"/>
        <v>0</v>
      </c>
      <c r="M37" s="4">
        <f t="shared" si="5"/>
        <v>121</v>
      </c>
      <c r="N37" s="4">
        <v>236</v>
      </c>
      <c r="O37" s="4"/>
      <c r="P37" s="4">
        <v>121</v>
      </c>
      <c r="Q37" s="19">
        <f t="shared" si="1"/>
        <v>1.9504132231404958</v>
      </c>
    </row>
    <row r="38" spans="2:17" x14ac:dyDescent="0.35">
      <c r="B38" s="53">
        <v>26</v>
      </c>
      <c r="C38" s="10" t="s">
        <v>35</v>
      </c>
      <c r="D38" s="11"/>
      <c r="E38" s="11">
        <f>SUM(E36:E37)</f>
        <v>246</v>
      </c>
      <c r="F38" s="11">
        <f>L38</f>
        <v>3333</v>
      </c>
      <c r="G38" s="11"/>
      <c r="H38" s="11">
        <f>SUM(H36:H37)</f>
        <v>144</v>
      </c>
      <c r="I38" s="12">
        <f t="shared" si="6"/>
        <v>1.7083333333333333</v>
      </c>
      <c r="K38" s="4">
        <f t="shared" si="3"/>
        <v>246</v>
      </c>
      <c r="L38" s="4">
        <f t="shared" si="4"/>
        <v>3333</v>
      </c>
      <c r="M38" s="4">
        <f t="shared" si="5"/>
        <v>144</v>
      </c>
      <c r="N38" s="11">
        <f>SUM(N36:N37)</f>
        <v>246</v>
      </c>
      <c r="O38" s="11">
        <v>3333</v>
      </c>
      <c r="P38" s="11">
        <f>SUM(P36:P37)</f>
        <v>144</v>
      </c>
      <c r="Q38" s="12">
        <f t="shared" si="1"/>
        <v>1.7083333333333333</v>
      </c>
    </row>
    <row r="39" spans="2:17" x14ac:dyDescent="0.35">
      <c r="B39" s="53">
        <v>27</v>
      </c>
      <c r="C39" s="10" t="s">
        <v>32</v>
      </c>
      <c r="D39" s="11">
        <v>519</v>
      </c>
      <c r="E39" s="11">
        <f t="shared" si="2"/>
        <v>12</v>
      </c>
      <c r="F39" s="11">
        <f t="shared" si="2"/>
        <v>18</v>
      </c>
      <c r="G39" s="11"/>
      <c r="H39" s="11">
        <f>M39</f>
        <v>26</v>
      </c>
      <c r="I39" s="12">
        <f t="shared" si="6"/>
        <v>0.46153846153846156</v>
      </c>
      <c r="K39" s="4">
        <f t="shared" si="3"/>
        <v>12</v>
      </c>
      <c r="L39" s="4">
        <f t="shared" si="4"/>
        <v>18</v>
      </c>
      <c r="M39" s="4">
        <f t="shared" si="5"/>
        <v>26</v>
      </c>
      <c r="N39" s="11">
        <v>12</v>
      </c>
      <c r="O39" s="11">
        <v>18</v>
      </c>
      <c r="P39" s="11">
        <v>26</v>
      </c>
      <c r="Q39" s="12">
        <f t="shared" si="1"/>
        <v>0.46153846153846156</v>
      </c>
    </row>
    <row r="40" spans="2:17" x14ac:dyDescent="0.35">
      <c r="B40" s="53">
        <v>28</v>
      </c>
      <c r="C40" s="10" t="s">
        <v>33</v>
      </c>
      <c r="D40" s="11"/>
      <c r="E40" s="11">
        <f t="shared" si="2"/>
        <v>2570</v>
      </c>
      <c r="F40" s="11">
        <f>L40</f>
        <v>6506</v>
      </c>
      <c r="G40" s="11"/>
      <c r="H40" s="11">
        <f>M40</f>
        <v>653</v>
      </c>
      <c r="I40" s="12">
        <f t="shared" si="6"/>
        <v>3.9356814701378253</v>
      </c>
      <c r="K40" s="4">
        <f t="shared" si="3"/>
        <v>2570</v>
      </c>
      <c r="L40" s="4">
        <f t="shared" si="4"/>
        <v>6506</v>
      </c>
      <c r="M40" s="4">
        <f t="shared" si="5"/>
        <v>653</v>
      </c>
      <c r="N40" s="11">
        <v>2570</v>
      </c>
      <c r="O40" s="11">
        <v>6506</v>
      </c>
      <c r="P40" s="11">
        <v>653</v>
      </c>
      <c r="Q40" s="12">
        <f t="shared" si="1"/>
        <v>3.9356814701378253</v>
      </c>
    </row>
    <row r="41" spans="2:17" x14ac:dyDescent="0.35">
      <c r="B41" s="53">
        <v>29</v>
      </c>
      <c r="C41" s="10" t="s">
        <v>34</v>
      </c>
      <c r="D41" s="14"/>
      <c r="E41" s="14">
        <f>SUM(E12,E20,E21,E27,E33,E34,E35,E38,E39,E40)</f>
        <v>10660</v>
      </c>
      <c r="F41" s="14">
        <f>SUM(F12,F20,F21,F27,F33:F35,F38:F40)</f>
        <v>26770</v>
      </c>
      <c r="G41" s="14"/>
      <c r="H41" s="14">
        <f>SUM(H12,H20,H21,H27,H33,H34,H35,H38,H39,H40)</f>
        <v>3645</v>
      </c>
      <c r="I41" s="15">
        <f t="shared" si="6"/>
        <v>2.9245541838134432</v>
      </c>
      <c r="K41" s="4">
        <f t="shared" si="3"/>
        <v>10660</v>
      </c>
      <c r="L41" s="4">
        <f t="shared" si="4"/>
        <v>26770</v>
      </c>
      <c r="M41" s="4">
        <f t="shared" si="5"/>
        <v>3645</v>
      </c>
      <c r="N41" s="14">
        <f>SUM(N12,N20,N21,N27,N33,N34,N35,N38,N39,N40)</f>
        <v>10660</v>
      </c>
      <c r="O41" s="14">
        <f>SUM(O12,O20,O21,O27,O33:O35,O38:O40)</f>
        <v>26770</v>
      </c>
      <c r="P41" s="14">
        <f>SUM(P12,P20,P21,P27,P33,P34,P35,P38,P39,P40)</f>
        <v>3645</v>
      </c>
      <c r="Q41" s="15">
        <f t="shared" si="1"/>
        <v>2.9245541838134432</v>
      </c>
    </row>
    <row r="42" spans="2:17" x14ac:dyDescent="0.35">
      <c r="B42" s="53">
        <v>30</v>
      </c>
      <c r="C42" s="16" t="s">
        <v>37</v>
      </c>
      <c r="E42" s="4">
        <f t="shared" si="2"/>
        <v>7059</v>
      </c>
      <c r="H42" s="4">
        <f>M42</f>
        <v>2383</v>
      </c>
      <c r="I42" s="19">
        <f t="shared" si="6"/>
        <v>2.9622324800671422</v>
      </c>
      <c r="K42" s="4">
        <f t="shared" si="3"/>
        <v>7059</v>
      </c>
      <c r="L42" s="4">
        <f t="shared" si="4"/>
        <v>0</v>
      </c>
      <c r="M42" s="4">
        <f t="shared" si="5"/>
        <v>2383</v>
      </c>
      <c r="N42" s="4">
        <v>7059</v>
      </c>
      <c r="P42">
        <v>2383</v>
      </c>
      <c r="Q42" s="19">
        <f t="shared" si="1"/>
        <v>2.9622324800671422</v>
      </c>
    </row>
    <row r="43" spans="2:17" x14ac:dyDescent="0.35">
      <c r="B43" s="53">
        <v>31</v>
      </c>
      <c r="C43" s="16" t="s">
        <v>38</v>
      </c>
      <c r="E43" s="4">
        <f t="shared" si="2"/>
        <v>372</v>
      </c>
      <c r="H43" s="4">
        <f t="shared" ref="H43:H45" si="11">M43</f>
        <v>232</v>
      </c>
      <c r="I43" s="19">
        <f t="shared" si="6"/>
        <v>1.603448275862069</v>
      </c>
      <c r="K43" s="4">
        <f t="shared" si="3"/>
        <v>372</v>
      </c>
      <c r="L43" s="4">
        <f t="shared" si="4"/>
        <v>0</v>
      </c>
      <c r="M43" s="4">
        <f t="shared" si="5"/>
        <v>232</v>
      </c>
      <c r="N43" s="4">
        <v>372</v>
      </c>
      <c r="P43">
        <v>232</v>
      </c>
      <c r="Q43" s="19">
        <f t="shared" si="1"/>
        <v>1.603448275862069</v>
      </c>
    </row>
    <row r="44" spans="2:17" x14ac:dyDescent="0.35">
      <c r="B44" s="53">
        <v>32</v>
      </c>
      <c r="C44" s="16" t="s">
        <v>39</v>
      </c>
      <c r="E44" s="4">
        <f t="shared" si="2"/>
        <v>405</v>
      </c>
      <c r="H44" s="4">
        <f t="shared" si="11"/>
        <v>126</v>
      </c>
      <c r="I44" s="19">
        <f t="shared" si="6"/>
        <v>3.2142857142857144</v>
      </c>
      <c r="K44" s="4">
        <f t="shared" si="3"/>
        <v>405</v>
      </c>
      <c r="L44" s="4">
        <f t="shared" si="4"/>
        <v>0</v>
      </c>
      <c r="M44" s="4">
        <f t="shared" si="5"/>
        <v>126</v>
      </c>
      <c r="N44" s="4">
        <v>405</v>
      </c>
      <c r="P44">
        <v>126</v>
      </c>
      <c r="Q44" s="19">
        <f t="shared" si="1"/>
        <v>3.2142857142857144</v>
      </c>
    </row>
    <row r="45" spans="2:17" x14ac:dyDescent="0.35">
      <c r="B45" s="53">
        <v>33</v>
      </c>
      <c r="C45" s="16" t="s">
        <v>40</v>
      </c>
      <c r="E45" s="4">
        <f t="shared" si="2"/>
        <v>2822</v>
      </c>
      <c r="H45" s="4">
        <f t="shared" si="11"/>
        <v>906</v>
      </c>
      <c r="I45" s="19">
        <f t="shared" si="6"/>
        <v>3.1147902869757176</v>
      </c>
      <c r="K45" s="4">
        <f t="shared" si="3"/>
        <v>2822</v>
      </c>
      <c r="L45" s="4">
        <f t="shared" si="4"/>
        <v>0</v>
      </c>
      <c r="M45" s="4">
        <f t="shared" si="5"/>
        <v>906</v>
      </c>
      <c r="N45" s="4">
        <v>2822</v>
      </c>
      <c r="P45">
        <v>906</v>
      </c>
      <c r="Q45" s="19">
        <f t="shared" si="1"/>
        <v>3.1147902869757176</v>
      </c>
    </row>
    <row r="46" spans="2:17" x14ac:dyDescent="0.35">
      <c r="B46" s="53">
        <v>34</v>
      </c>
      <c r="C46" s="10" t="s">
        <v>57</v>
      </c>
      <c r="D46" s="20"/>
      <c r="E46" s="20"/>
      <c r="F46" s="21">
        <f>L46</f>
        <v>217910</v>
      </c>
      <c r="G46" s="20"/>
      <c r="H46" s="21">
        <f>F46/I41</f>
        <v>74510.50187617261</v>
      </c>
      <c r="I46" s="15">
        <f>F46/H46</f>
        <v>2.9245541838134428</v>
      </c>
      <c r="K46" s="4">
        <f t="shared" si="3"/>
        <v>0</v>
      </c>
      <c r="L46" s="4">
        <f t="shared" si="4"/>
        <v>217910</v>
      </c>
      <c r="M46" s="4">
        <f t="shared" si="5"/>
        <v>74510.50187617261</v>
      </c>
      <c r="N46" s="20"/>
      <c r="O46" s="21">
        <v>217910</v>
      </c>
      <c r="P46" s="21">
        <f>O46/Q41</f>
        <v>74510.50187617261</v>
      </c>
      <c r="Q46" s="15">
        <f>O46/P46</f>
        <v>2.9245541838134428</v>
      </c>
    </row>
    <row r="47" spans="2:17" ht="15" thickBot="1" x14ac:dyDescent="0.4">
      <c r="B47" s="53">
        <v>35</v>
      </c>
      <c r="C47" s="10" t="s">
        <v>58</v>
      </c>
      <c r="D47" s="20"/>
      <c r="E47" s="20"/>
      <c r="F47" s="21">
        <f>F46*3</f>
        <v>653730</v>
      </c>
      <c r="G47" s="20"/>
      <c r="H47" s="21">
        <f>F47/I41</f>
        <v>223531.5056285178</v>
      </c>
      <c r="I47" s="15">
        <f>F47/H47</f>
        <v>2.9245541838134432</v>
      </c>
      <c r="K47" s="4">
        <f t="shared" si="3"/>
        <v>0</v>
      </c>
      <c r="L47" s="4">
        <f t="shared" si="4"/>
        <v>653730</v>
      </c>
      <c r="M47" s="4">
        <f t="shared" si="5"/>
        <v>223531.5056285178</v>
      </c>
      <c r="N47" s="22"/>
      <c r="O47" s="23">
        <f>O46*3</f>
        <v>653730</v>
      </c>
      <c r="P47" s="23">
        <f>O47/Q41</f>
        <v>223531.5056285178</v>
      </c>
      <c r="Q47" s="24">
        <f>O47/P47</f>
        <v>2.9245541838134432</v>
      </c>
    </row>
    <row r="48" spans="2:17" ht="15" thickTop="1" x14ac:dyDescent="0.35">
      <c r="B48" s="53">
        <v>36</v>
      </c>
      <c r="C48" s="10" t="s">
        <v>77</v>
      </c>
      <c r="D48" s="20"/>
      <c r="E48" s="20"/>
      <c r="F48" s="21">
        <f>F46+F47</f>
        <v>871640</v>
      </c>
      <c r="G48" s="21"/>
      <c r="H48" s="21">
        <f t="shared" ref="H48" si="12">H46+H47</f>
        <v>298042.00750469044</v>
      </c>
      <c r="I48" s="15">
        <f t="shared" ref="I48:I49" si="13">F48/H48</f>
        <v>2.9245541838134428</v>
      </c>
      <c r="K48" s="4"/>
      <c r="L48" s="4"/>
      <c r="M48" s="4"/>
      <c r="N48" s="20"/>
      <c r="O48" s="21"/>
      <c r="P48" s="21"/>
      <c r="Q48" s="61"/>
    </row>
    <row r="49" spans="2:17" ht="15" thickBot="1" x14ac:dyDescent="0.4">
      <c r="B49" s="54">
        <v>37</v>
      </c>
      <c r="C49" s="29" t="s">
        <v>78</v>
      </c>
      <c r="D49" s="22"/>
      <c r="E49" s="22"/>
      <c r="F49" s="23">
        <f>F48*0.5</f>
        <v>435820</v>
      </c>
      <c r="G49" s="22"/>
      <c r="H49" s="23">
        <f>H48*0.5</f>
        <v>149021.00375234522</v>
      </c>
      <c r="I49" s="24">
        <f t="shared" si="13"/>
        <v>2.9245541838134428</v>
      </c>
      <c r="K49" s="4"/>
      <c r="L49" s="4"/>
      <c r="M49" s="4"/>
      <c r="N49" s="20"/>
      <c r="O49" s="21"/>
      <c r="P49" s="21"/>
      <c r="Q49" s="61"/>
    </row>
    <row r="50" spans="2:17" ht="15" thickTop="1" x14ac:dyDescent="0.35">
      <c r="B50" s="62" t="s">
        <v>79</v>
      </c>
      <c r="C50" s="30"/>
      <c r="D50" s="30"/>
      <c r="E50" s="30"/>
      <c r="F50" s="30"/>
      <c r="G50" s="30"/>
      <c r="H50" s="30"/>
      <c r="I50" s="31"/>
    </row>
    <row r="52" spans="2:17" x14ac:dyDescent="0.35">
      <c r="C52" t="s">
        <v>41</v>
      </c>
      <c r="E52" s="4">
        <f>SUM(E42:E45)</f>
        <v>10658</v>
      </c>
      <c r="F52" s="4"/>
      <c r="G52" s="4"/>
      <c r="H52" s="4">
        <f>SUM(H42:H45)</f>
        <v>3647</v>
      </c>
      <c r="I52" s="5">
        <f>E52/H52</f>
        <v>2.9224019742253908</v>
      </c>
      <c r="N52" s="4">
        <f>SUM(N42:N45)</f>
        <v>10658</v>
      </c>
      <c r="P52" s="4">
        <f>SUM(P42:P45)</f>
        <v>3647</v>
      </c>
      <c r="Q52" s="60">
        <f>N52/P52</f>
        <v>2.9224019742253908</v>
      </c>
    </row>
    <row r="53" spans="2:17" x14ac:dyDescent="0.35">
      <c r="C53" t="s">
        <v>76</v>
      </c>
      <c r="N53" t="s">
        <v>75</v>
      </c>
      <c r="P53" t="s">
        <v>75</v>
      </c>
    </row>
    <row r="55" spans="2:17" ht="19" thickBot="1" x14ac:dyDescent="0.5">
      <c r="B55" s="3" t="s">
        <v>44</v>
      </c>
      <c r="N55" s="3" t="str">
        <f>B55</f>
        <v>Sources</v>
      </c>
    </row>
    <row r="56" spans="2:17" ht="15" thickTop="1" x14ac:dyDescent="0.35">
      <c r="B56" s="49" t="s">
        <v>23</v>
      </c>
      <c r="C56" s="6" t="s">
        <v>2</v>
      </c>
      <c r="D56" s="6" t="s">
        <v>8</v>
      </c>
      <c r="E56" s="6" t="s">
        <v>8</v>
      </c>
      <c r="F56" s="6" t="s">
        <v>8</v>
      </c>
      <c r="G56" s="6" t="s">
        <v>36</v>
      </c>
      <c r="H56" s="6" t="s">
        <v>5</v>
      </c>
      <c r="I56" s="7" t="s">
        <v>42</v>
      </c>
      <c r="N56" s="6" t="s">
        <v>8</v>
      </c>
      <c r="O56" s="6" t="s">
        <v>8</v>
      </c>
      <c r="P56" s="6" t="s">
        <v>5</v>
      </c>
      <c r="Q56" s="7" t="s">
        <v>52</v>
      </c>
    </row>
    <row r="57" spans="2:17" x14ac:dyDescent="0.35">
      <c r="B57" s="50"/>
      <c r="C57" s="8"/>
      <c r="D57" s="8" t="s">
        <v>11</v>
      </c>
      <c r="E57" s="8" t="s">
        <v>9</v>
      </c>
      <c r="F57" s="8" t="s">
        <v>9</v>
      </c>
      <c r="G57" s="8" t="str">
        <f>D57</f>
        <v xml:space="preserve">stock on </v>
      </c>
      <c r="H57" s="8" t="str">
        <f>E57</f>
        <v>total losses</v>
      </c>
      <c r="I57" s="9" t="s">
        <v>43</v>
      </c>
      <c r="N57" s="8" t="s">
        <v>70</v>
      </c>
      <c r="O57" s="8" t="s">
        <v>69</v>
      </c>
      <c r="P57" s="8" t="s">
        <v>70</v>
      </c>
      <c r="Q57" s="9" t="s">
        <v>43</v>
      </c>
    </row>
    <row r="58" spans="2:17" ht="15" thickBot="1" x14ac:dyDescent="0.4">
      <c r="B58" s="51"/>
      <c r="C58" s="18"/>
      <c r="D58" s="18" t="s">
        <v>10</v>
      </c>
      <c r="E58" s="18" t="s">
        <v>7</v>
      </c>
      <c r="F58" s="18" t="s">
        <v>6</v>
      </c>
      <c r="G58" s="18" t="str">
        <f>D58</f>
        <v>Feb. 2022</v>
      </c>
      <c r="H58" s="18" t="str">
        <f>E58</f>
        <v>confirmed</v>
      </c>
      <c r="I58" s="47" t="s">
        <v>7</v>
      </c>
      <c r="N58" s="18" t="s">
        <v>7</v>
      </c>
      <c r="O58" s="18" t="s">
        <v>6</v>
      </c>
      <c r="P58" s="18" t="s">
        <v>7</v>
      </c>
      <c r="Q58" s="47" t="s">
        <v>7</v>
      </c>
    </row>
    <row r="59" spans="2:17" ht="15" thickTop="1" x14ac:dyDescent="0.35">
      <c r="B59" s="52">
        <v>1</v>
      </c>
      <c r="C59" s="10" t="s">
        <v>3</v>
      </c>
      <c r="D59" s="25" t="s">
        <v>45</v>
      </c>
      <c r="E59" s="25" t="s">
        <v>47</v>
      </c>
      <c r="F59" s="25" t="s">
        <v>45</v>
      </c>
      <c r="G59" s="25" t="s">
        <v>46</v>
      </c>
      <c r="H59" s="25" t="s">
        <v>48</v>
      </c>
      <c r="I59" s="12" t="s">
        <v>49</v>
      </c>
    </row>
    <row r="60" spans="2:17" x14ac:dyDescent="0.35">
      <c r="B60" s="52">
        <v>1.2</v>
      </c>
      <c r="C60" s="16" t="s">
        <v>40</v>
      </c>
      <c r="D60" s="25"/>
      <c r="E60" s="25" t="s">
        <v>47</v>
      </c>
      <c r="F60" s="25" t="s">
        <v>50</v>
      </c>
      <c r="G60" s="25"/>
      <c r="H60" s="25" t="s">
        <v>48</v>
      </c>
      <c r="I60" s="12" t="s">
        <v>49</v>
      </c>
    </row>
    <row r="61" spans="2:17" x14ac:dyDescent="0.35">
      <c r="B61" s="52">
        <v>2</v>
      </c>
      <c r="C61" s="10" t="s">
        <v>4</v>
      </c>
      <c r="D61" s="4"/>
      <c r="E61" s="25" t="s">
        <v>47</v>
      </c>
      <c r="F61" s="4" t="s">
        <v>50</v>
      </c>
      <c r="G61" s="4" t="s">
        <v>50</v>
      </c>
      <c r="H61" s="25" t="s">
        <v>48</v>
      </c>
      <c r="I61" s="12" t="s">
        <v>49</v>
      </c>
    </row>
    <row r="62" spans="2:17" x14ac:dyDescent="0.35">
      <c r="B62" s="52">
        <v>3</v>
      </c>
      <c r="C62" s="10" t="s">
        <v>12</v>
      </c>
      <c r="D62" s="4"/>
      <c r="E62" s="25" t="s">
        <v>47</v>
      </c>
      <c r="F62" s="4" t="s">
        <v>50</v>
      </c>
      <c r="G62" s="4" t="s">
        <v>50</v>
      </c>
      <c r="H62" s="25" t="s">
        <v>48</v>
      </c>
      <c r="I62" s="12" t="s">
        <v>49</v>
      </c>
    </row>
    <row r="63" spans="2:17" x14ac:dyDescent="0.35">
      <c r="B63" s="52">
        <v>4</v>
      </c>
      <c r="C63" s="10" t="s">
        <v>53</v>
      </c>
      <c r="D63" s="4"/>
      <c r="E63" s="25" t="s">
        <v>47</v>
      </c>
      <c r="F63" s="4" t="s">
        <v>50</v>
      </c>
      <c r="G63" s="4" t="s">
        <v>50</v>
      </c>
      <c r="H63" s="25" t="s">
        <v>48</v>
      </c>
      <c r="I63" s="12" t="s">
        <v>49</v>
      </c>
    </row>
    <row r="64" spans="2:17" x14ac:dyDescent="0.35">
      <c r="B64" s="52">
        <v>5</v>
      </c>
      <c r="C64" s="10" t="s">
        <v>13</v>
      </c>
      <c r="D64" s="4"/>
      <c r="E64" s="25" t="s">
        <v>47</v>
      </c>
      <c r="F64" s="4" t="s">
        <v>50</v>
      </c>
      <c r="G64" s="4" t="s">
        <v>50</v>
      </c>
      <c r="H64" s="25" t="s">
        <v>48</v>
      </c>
      <c r="I64" s="12" t="s">
        <v>49</v>
      </c>
    </row>
    <row r="65" spans="2:16" x14ac:dyDescent="0.35">
      <c r="B65" s="52">
        <v>6</v>
      </c>
      <c r="C65" s="10" t="s">
        <v>14</v>
      </c>
      <c r="D65" s="4"/>
      <c r="E65" s="25" t="s">
        <v>47</v>
      </c>
      <c r="F65" s="4" t="s">
        <v>50</v>
      </c>
      <c r="G65" s="4" t="s">
        <v>50</v>
      </c>
      <c r="H65" s="25" t="s">
        <v>48</v>
      </c>
      <c r="I65" s="12" t="s">
        <v>49</v>
      </c>
    </row>
    <row r="66" spans="2:16" x14ac:dyDescent="0.35">
      <c r="B66" s="52">
        <v>7</v>
      </c>
      <c r="C66" s="10" t="s">
        <v>15</v>
      </c>
      <c r="D66" s="4"/>
      <c r="E66" s="25" t="s">
        <v>47</v>
      </c>
      <c r="F66" s="4" t="s">
        <v>50</v>
      </c>
      <c r="G66" s="4" t="s">
        <v>50</v>
      </c>
      <c r="H66" s="25" t="s">
        <v>48</v>
      </c>
      <c r="I66" s="12" t="s">
        <v>49</v>
      </c>
    </row>
    <row r="67" spans="2:16" x14ac:dyDescent="0.35">
      <c r="B67" s="52">
        <v>8</v>
      </c>
      <c r="C67" s="10" t="s">
        <v>24</v>
      </c>
      <c r="D67" s="25" t="s">
        <v>45</v>
      </c>
      <c r="E67" s="27" t="s">
        <v>49</v>
      </c>
      <c r="F67" s="25" t="s">
        <v>45</v>
      </c>
      <c r="G67" s="13" t="s">
        <v>50</v>
      </c>
      <c r="H67" s="5" t="s">
        <v>49</v>
      </c>
      <c r="I67" s="12" t="s">
        <v>49</v>
      </c>
    </row>
    <row r="68" spans="2:16" x14ac:dyDescent="0.35">
      <c r="B68" s="52">
        <v>9</v>
      </c>
      <c r="C68" s="10" t="s">
        <v>54</v>
      </c>
      <c r="D68" s="13"/>
      <c r="E68" s="25" t="s">
        <v>47</v>
      </c>
      <c r="F68" s="25" t="s">
        <v>74</v>
      </c>
      <c r="G68" s="13" t="s">
        <v>50</v>
      </c>
      <c r="H68" s="25" t="s">
        <v>48</v>
      </c>
      <c r="I68" s="12" t="s">
        <v>49</v>
      </c>
      <c r="O68" s="46" t="s">
        <v>73</v>
      </c>
      <c r="P68" t="s">
        <v>50</v>
      </c>
    </row>
    <row r="69" spans="2:16" x14ac:dyDescent="0.35">
      <c r="B69" s="52">
        <v>10</v>
      </c>
      <c r="C69" s="10" t="s">
        <v>16</v>
      </c>
      <c r="D69" s="4"/>
      <c r="E69" s="25" t="s">
        <v>47</v>
      </c>
      <c r="F69" s="4" t="s">
        <v>50</v>
      </c>
      <c r="G69" s="4" t="s">
        <v>50</v>
      </c>
      <c r="H69" s="25" t="s">
        <v>48</v>
      </c>
      <c r="I69" s="12" t="s">
        <v>49</v>
      </c>
    </row>
    <row r="70" spans="2:16" x14ac:dyDescent="0.35">
      <c r="B70" s="52">
        <v>11</v>
      </c>
      <c r="C70" s="10" t="s">
        <v>17</v>
      </c>
      <c r="D70" s="4"/>
      <c r="E70" s="25" t="s">
        <v>47</v>
      </c>
      <c r="F70" s="4" t="s">
        <v>50</v>
      </c>
      <c r="G70" s="4" t="s">
        <v>50</v>
      </c>
      <c r="H70" s="25" t="s">
        <v>48</v>
      </c>
      <c r="I70" s="12" t="s">
        <v>49</v>
      </c>
    </row>
    <row r="71" spans="2:16" x14ac:dyDescent="0.35">
      <c r="B71" s="52">
        <v>12</v>
      </c>
      <c r="C71" s="10" t="s">
        <v>18</v>
      </c>
      <c r="D71" s="4"/>
      <c r="E71" s="25" t="s">
        <v>47</v>
      </c>
      <c r="F71" s="4" t="s">
        <v>50</v>
      </c>
      <c r="G71" s="4" t="s">
        <v>50</v>
      </c>
      <c r="H71" s="25" t="s">
        <v>48</v>
      </c>
      <c r="I71" s="12" t="s">
        <v>49</v>
      </c>
    </row>
    <row r="72" spans="2:16" x14ac:dyDescent="0.35">
      <c r="B72" s="52">
        <v>13</v>
      </c>
      <c r="C72" s="10" t="s">
        <v>19</v>
      </c>
      <c r="D72" s="4"/>
      <c r="E72" s="25" t="s">
        <v>47</v>
      </c>
      <c r="F72" s="4" t="s">
        <v>50</v>
      </c>
      <c r="G72" s="4" t="s">
        <v>50</v>
      </c>
      <c r="H72" s="25" t="s">
        <v>48</v>
      </c>
      <c r="I72" s="12" t="s">
        <v>49</v>
      </c>
    </row>
    <row r="73" spans="2:16" x14ac:dyDescent="0.35">
      <c r="B73" s="52">
        <v>14</v>
      </c>
      <c r="C73" s="10" t="s">
        <v>20</v>
      </c>
      <c r="D73" s="4"/>
      <c r="E73" s="25" t="s">
        <v>47</v>
      </c>
      <c r="F73" s="4" t="s">
        <v>50</v>
      </c>
      <c r="G73" s="4" t="s">
        <v>50</v>
      </c>
      <c r="H73" s="25" t="s">
        <v>48</v>
      </c>
      <c r="I73" s="12" t="s">
        <v>49</v>
      </c>
    </row>
    <row r="74" spans="2:16" x14ac:dyDescent="0.35">
      <c r="B74" s="52">
        <v>15</v>
      </c>
      <c r="C74" s="10" t="s">
        <v>55</v>
      </c>
      <c r="D74" s="25" t="s">
        <v>45</v>
      </c>
      <c r="E74" s="27" t="s">
        <v>49</v>
      </c>
      <c r="F74" s="25" t="s">
        <v>45</v>
      </c>
      <c r="G74" s="13"/>
      <c r="H74" s="5" t="s">
        <v>49</v>
      </c>
      <c r="I74" s="12" t="s">
        <v>49</v>
      </c>
    </row>
    <row r="75" spans="2:16" x14ac:dyDescent="0.35">
      <c r="B75" s="52">
        <v>16</v>
      </c>
      <c r="C75" s="10" t="s">
        <v>56</v>
      </c>
      <c r="D75" s="4"/>
      <c r="E75" s="25" t="s">
        <v>47</v>
      </c>
      <c r="F75" s="4" t="s">
        <v>50</v>
      </c>
      <c r="G75" s="4" t="s">
        <v>50</v>
      </c>
      <c r="H75" s="25" t="s">
        <v>48</v>
      </c>
      <c r="I75" s="12" t="s">
        <v>49</v>
      </c>
    </row>
    <row r="76" spans="2:16" x14ac:dyDescent="0.35">
      <c r="B76" s="52">
        <v>17</v>
      </c>
      <c r="C76" s="10" t="s">
        <v>21</v>
      </c>
      <c r="D76" s="4"/>
      <c r="E76" s="25" t="s">
        <v>47</v>
      </c>
      <c r="F76" s="4" t="s">
        <v>50</v>
      </c>
      <c r="G76" s="4" t="s">
        <v>50</v>
      </c>
      <c r="H76" s="25" t="s">
        <v>48</v>
      </c>
      <c r="I76" s="12" t="s">
        <v>49</v>
      </c>
    </row>
    <row r="77" spans="2:16" x14ac:dyDescent="0.35">
      <c r="B77" s="52">
        <v>18</v>
      </c>
      <c r="C77" s="10" t="s">
        <v>22</v>
      </c>
      <c r="D77" s="4"/>
      <c r="E77" s="25" t="s">
        <v>47</v>
      </c>
      <c r="F77" s="4" t="s">
        <v>50</v>
      </c>
      <c r="G77" s="4" t="s">
        <v>50</v>
      </c>
      <c r="H77" s="25" t="s">
        <v>48</v>
      </c>
      <c r="I77" s="12" t="s">
        <v>49</v>
      </c>
    </row>
    <row r="78" spans="2:16" x14ac:dyDescent="0.35">
      <c r="B78" s="52">
        <v>19</v>
      </c>
      <c r="C78" s="10" t="s">
        <v>25</v>
      </c>
      <c r="D78" s="4"/>
      <c r="E78" s="25" t="s">
        <v>47</v>
      </c>
      <c r="F78" s="4" t="s">
        <v>50</v>
      </c>
      <c r="G78" s="4" t="s">
        <v>50</v>
      </c>
      <c r="H78" s="25" t="s">
        <v>48</v>
      </c>
      <c r="I78" s="12" t="s">
        <v>49</v>
      </c>
    </row>
    <row r="79" spans="2:16" x14ac:dyDescent="0.35">
      <c r="B79" s="52">
        <v>20</v>
      </c>
      <c r="C79" s="10" t="s">
        <v>26</v>
      </c>
      <c r="D79" s="4"/>
      <c r="E79" s="25" t="s">
        <v>47</v>
      </c>
      <c r="F79" s="4" t="s">
        <v>50</v>
      </c>
      <c r="G79" s="4" t="s">
        <v>50</v>
      </c>
      <c r="H79" s="25" t="s">
        <v>48</v>
      </c>
      <c r="I79" s="12" t="s">
        <v>49</v>
      </c>
    </row>
    <row r="80" spans="2:16" x14ac:dyDescent="0.35">
      <c r="B80" s="52">
        <v>21</v>
      </c>
      <c r="C80" s="10" t="s">
        <v>27</v>
      </c>
      <c r="D80" s="11"/>
      <c r="E80" s="27" t="s">
        <v>49</v>
      </c>
      <c r="F80" s="28" t="s">
        <v>51</v>
      </c>
      <c r="G80" s="4" t="s">
        <v>50</v>
      </c>
      <c r="H80" s="5" t="s">
        <v>49</v>
      </c>
      <c r="I80" s="12" t="s">
        <v>49</v>
      </c>
      <c r="O80" s="46" t="s">
        <v>73</v>
      </c>
      <c r="P80" t="s">
        <v>50</v>
      </c>
    </row>
    <row r="81" spans="2:16" x14ac:dyDescent="0.35">
      <c r="B81" s="52">
        <v>22</v>
      </c>
      <c r="C81" s="10" t="s">
        <v>28</v>
      </c>
      <c r="D81" s="25" t="s">
        <v>45</v>
      </c>
      <c r="E81" s="25" t="s">
        <v>47</v>
      </c>
      <c r="F81" s="25" t="s">
        <v>45</v>
      </c>
      <c r="G81" s="11"/>
      <c r="H81" s="25" t="s">
        <v>48</v>
      </c>
      <c r="I81" s="12" t="s">
        <v>49</v>
      </c>
    </row>
    <row r="82" spans="2:16" x14ac:dyDescent="0.35">
      <c r="B82" s="52">
        <v>23</v>
      </c>
      <c r="C82" s="10" t="s">
        <v>29</v>
      </c>
      <c r="D82" s="25" t="s">
        <v>45</v>
      </c>
      <c r="E82" s="25" t="s">
        <v>47</v>
      </c>
      <c r="F82" s="25" t="s">
        <v>45</v>
      </c>
      <c r="G82" s="11"/>
      <c r="H82" s="25" t="s">
        <v>48</v>
      </c>
      <c r="I82" s="12" t="s">
        <v>49</v>
      </c>
    </row>
    <row r="83" spans="2:16" x14ac:dyDescent="0.35">
      <c r="B83" s="52">
        <v>24</v>
      </c>
      <c r="C83" s="10" t="s">
        <v>30</v>
      </c>
      <c r="D83" s="4"/>
      <c r="E83" s="25" t="s">
        <v>47</v>
      </c>
      <c r="F83" s="4" t="s">
        <v>50</v>
      </c>
      <c r="G83" s="4" t="s">
        <v>50</v>
      </c>
      <c r="H83" s="25" t="s">
        <v>48</v>
      </c>
      <c r="I83" s="12" t="s">
        <v>49</v>
      </c>
    </row>
    <row r="84" spans="2:16" x14ac:dyDescent="0.35">
      <c r="B84" s="52">
        <v>25</v>
      </c>
      <c r="C84" s="10" t="s">
        <v>31</v>
      </c>
      <c r="D84" s="4"/>
      <c r="E84" s="25" t="s">
        <v>47</v>
      </c>
      <c r="F84" s="4" t="s">
        <v>50</v>
      </c>
      <c r="G84" s="4" t="s">
        <v>50</v>
      </c>
      <c r="H84" s="25" t="s">
        <v>48</v>
      </c>
      <c r="I84" s="12" t="s">
        <v>49</v>
      </c>
    </row>
    <row r="85" spans="2:16" x14ac:dyDescent="0.35">
      <c r="B85" s="52">
        <v>26</v>
      </c>
      <c r="C85" s="10" t="s">
        <v>35</v>
      </c>
      <c r="D85" s="11"/>
      <c r="E85" s="27" t="s">
        <v>49</v>
      </c>
      <c r="F85" s="28" t="s">
        <v>51</v>
      </c>
      <c r="G85" s="4" t="s">
        <v>50</v>
      </c>
      <c r="H85" s="5" t="s">
        <v>49</v>
      </c>
      <c r="I85" s="12" t="s">
        <v>49</v>
      </c>
      <c r="O85" s="46" t="s">
        <v>73</v>
      </c>
      <c r="P85" t="s">
        <v>50</v>
      </c>
    </row>
    <row r="86" spans="2:16" x14ac:dyDescent="0.35">
      <c r="B86" s="52">
        <v>27</v>
      </c>
      <c r="C86" s="10" t="s">
        <v>32</v>
      </c>
      <c r="D86" s="25" t="s">
        <v>45</v>
      </c>
      <c r="E86" s="25" t="s">
        <v>47</v>
      </c>
      <c r="F86" s="25" t="s">
        <v>45</v>
      </c>
      <c r="G86" s="11"/>
      <c r="H86" s="25" t="s">
        <v>48</v>
      </c>
      <c r="I86" s="12" t="s">
        <v>49</v>
      </c>
    </row>
    <row r="87" spans="2:16" x14ac:dyDescent="0.35">
      <c r="B87" s="52">
        <v>28</v>
      </c>
      <c r="C87" s="10" t="s">
        <v>33</v>
      </c>
      <c r="D87" s="11"/>
      <c r="E87" s="25" t="s">
        <v>47</v>
      </c>
      <c r="F87" s="28" t="s">
        <v>51</v>
      </c>
      <c r="G87" s="11" t="s">
        <v>50</v>
      </c>
      <c r="H87" s="25" t="s">
        <v>48</v>
      </c>
      <c r="I87" s="12" t="s">
        <v>49</v>
      </c>
      <c r="O87" s="46" t="s">
        <v>73</v>
      </c>
      <c r="P87" t="s">
        <v>50</v>
      </c>
    </row>
    <row r="88" spans="2:16" x14ac:dyDescent="0.35">
      <c r="B88" s="52">
        <v>29</v>
      </c>
      <c r="C88" s="10" t="s">
        <v>34</v>
      </c>
      <c r="D88" s="14"/>
      <c r="E88" s="11" t="s">
        <v>49</v>
      </c>
      <c r="F88" s="11" t="s">
        <v>49</v>
      </c>
      <c r="G88" s="11" t="s">
        <v>50</v>
      </c>
      <c r="H88" s="11" t="s">
        <v>49</v>
      </c>
      <c r="I88" s="12" t="s">
        <v>49</v>
      </c>
    </row>
    <row r="89" spans="2:16" x14ac:dyDescent="0.35">
      <c r="B89" s="52">
        <v>30</v>
      </c>
      <c r="C89" s="16" t="s">
        <v>37</v>
      </c>
      <c r="E89" s="25" t="s">
        <v>47</v>
      </c>
      <c r="F89" s="11" t="s">
        <v>50</v>
      </c>
      <c r="G89" s="11" t="s">
        <v>50</v>
      </c>
      <c r="H89" s="25" t="s">
        <v>48</v>
      </c>
      <c r="I89" s="12" t="s">
        <v>49</v>
      </c>
    </row>
    <row r="90" spans="2:16" x14ac:dyDescent="0.35">
      <c r="B90" s="52">
        <v>31</v>
      </c>
      <c r="C90" s="16" t="s">
        <v>38</v>
      </c>
      <c r="E90" s="25" t="s">
        <v>47</v>
      </c>
      <c r="F90" s="11" t="s">
        <v>50</v>
      </c>
      <c r="G90" s="11" t="s">
        <v>50</v>
      </c>
      <c r="H90" s="25" t="s">
        <v>48</v>
      </c>
      <c r="I90" s="12" t="s">
        <v>49</v>
      </c>
    </row>
    <row r="91" spans="2:16" x14ac:dyDescent="0.35">
      <c r="B91" s="52">
        <v>32</v>
      </c>
      <c r="C91" s="16" t="s">
        <v>39</v>
      </c>
      <c r="E91" s="25" t="s">
        <v>47</v>
      </c>
      <c r="F91" s="11" t="s">
        <v>50</v>
      </c>
      <c r="G91" s="11" t="s">
        <v>50</v>
      </c>
      <c r="H91" s="25" t="s">
        <v>48</v>
      </c>
      <c r="I91" s="12" t="s">
        <v>49</v>
      </c>
    </row>
    <row r="92" spans="2:16" x14ac:dyDescent="0.35">
      <c r="B92" s="52">
        <v>33</v>
      </c>
      <c r="C92" s="16" t="s">
        <v>40</v>
      </c>
      <c r="E92" s="25" t="s">
        <v>47</v>
      </c>
      <c r="F92" s="11" t="s">
        <v>50</v>
      </c>
      <c r="G92" s="11" t="s">
        <v>50</v>
      </c>
      <c r="H92" s="25" t="s">
        <v>48</v>
      </c>
      <c r="I92" s="12" t="s">
        <v>49</v>
      </c>
    </row>
    <row r="93" spans="2:16" x14ac:dyDescent="0.35">
      <c r="B93" s="52">
        <v>34</v>
      </c>
      <c r="C93" s="10" t="s">
        <v>57</v>
      </c>
      <c r="D93" s="20"/>
      <c r="E93" s="20"/>
      <c r="F93" s="26" t="s">
        <v>45</v>
      </c>
      <c r="G93" s="20" t="s">
        <v>50</v>
      </c>
      <c r="H93" s="21" t="s">
        <v>49</v>
      </c>
      <c r="I93" s="15" t="s">
        <v>49</v>
      </c>
    </row>
    <row r="94" spans="2:16" x14ac:dyDescent="0.35">
      <c r="B94" s="52">
        <v>35</v>
      </c>
      <c r="C94" s="10" t="s">
        <v>59</v>
      </c>
      <c r="D94" s="20"/>
      <c r="E94" s="20"/>
      <c r="F94" s="26" t="s">
        <v>45</v>
      </c>
      <c r="G94" s="20" t="s">
        <v>50</v>
      </c>
      <c r="H94" s="21" t="s">
        <v>49</v>
      </c>
      <c r="I94" s="15" t="s">
        <v>49</v>
      </c>
    </row>
    <row r="95" spans="2:16" x14ac:dyDescent="0.35">
      <c r="B95" s="53">
        <v>36</v>
      </c>
      <c r="C95" s="10" t="s">
        <v>77</v>
      </c>
      <c r="D95" s="20"/>
      <c r="E95" s="20"/>
      <c r="F95" s="21" t="s">
        <v>49</v>
      </c>
      <c r="G95" s="21" t="s">
        <v>50</v>
      </c>
      <c r="H95" s="21" t="s">
        <v>49</v>
      </c>
      <c r="I95" s="15" t="s">
        <v>49</v>
      </c>
    </row>
    <row r="96" spans="2:16" ht="15" thickBot="1" x14ac:dyDescent="0.4">
      <c r="B96" s="54">
        <v>37</v>
      </c>
      <c r="C96" s="29" t="s">
        <v>78</v>
      </c>
      <c r="D96" s="22"/>
      <c r="E96" s="22"/>
      <c r="F96" s="23" t="s">
        <v>49</v>
      </c>
      <c r="G96" s="23" t="s">
        <v>50</v>
      </c>
      <c r="H96" s="23" t="s">
        <v>49</v>
      </c>
      <c r="I96" s="24" t="s">
        <v>49</v>
      </c>
    </row>
    <row r="97" ht="15" thickTop="1" x14ac:dyDescent="0.35"/>
  </sheetData>
  <hyperlinks>
    <hyperlink ref="D59" r:id="rId1" xr:uid="{3A629637-E33C-4FE2-A456-6DEF5DFDA24B}"/>
    <hyperlink ref="D67" r:id="rId2" xr:uid="{FB96DC9A-179C-4802-A40B-41A71D4DDABD}"/>
    <hyperlink ref="D74" r:id="rId3" xr:uid="{9A5B8822-FC70-4C56-8A8D-A63DC94CF465}"/>
    <hyperlink ref="D81" r:id="rId4" xr:uid="{B7368C90-43FA-4D22-AB1A-27EA5900D679}"/>
    <hyperlink ref="D82" r:id="rId5" xr:uid="{7DAD3B86-6F2A-43DD-BB03-C3A86C3563C6}"/>
    <hyperlink ref="D86" r:id="rId6" xr:uid="{4826E9B7-6ACD-45E0-A1D5-C1A08560EC6B}"/>
    <hyperlink ref="G59" r:id="rId7" xr:uid="{CDBCB638-B334-4456-8DD9-6D73744BCE8F}"/>
    <hyperlink ref="E59" r:id="rId8" xr:uid="{3474E60F-D961-4B83-8637-FC1DD0504E7E}"/>
    <hyperlink ref="F59" r:id="rId9" xr:uid="{7133EA7B-FE1D-45EF-998B-DD53E4AF4EED}"/>
    <hyperlink ref="H59" r:id="rId10" xr:uid="{F1D54BE1-F6B3-413D-8969-DB774F07B3D2}"/>
    <hyperlink ref="E61" r:id="rId11" xr:uid="{FC30DA8C-FE8D-4D5C-88D0-5C62D362D55C}"/>
    <hyperlink ref="F67" r:id="rId12" xr:uid="{148670DA-CEDB-4CD5-8AB9-14B589467D98}"/>
    <hyperlink ref="F74" r:id="rId13" xr:uid="{41F8C92B-9199-4DA9-9C25-B6F8D9023CB8}"/>
    <hyperlink ref="F81" r:id="rId14" xr:uid="{46FB9BF8-46E4-4BEA-BC17-B958B9C439DB}"/>
    <hyperlink ref="F82" r:id="rId15" xr:uid="{AA8A5FF4-BA15-4F03-99DC-6D3835E8358A}"/>
    <hyperlink ref="F86" r:id="rId16" xr:uid="{1DFCD188-F6DC-4345-9BA9-E741439BE419}"/>
    <hyperlink ref="F93" r:id="rId17" xr:uid="{0BB6ADA3-623E-4E8E-BE9B-84C44EA54635}"/>
    <hyperlink ref="F94" r:id="rId18" xr:uid="{C137E0A4-83AE-4D93-ACAC-C629C7511A03}"/>
    <hyperlink ref="F85" r:id="rId19" xr:uid="{8C57EDC0-E9C2-4D13-8F79-FD041390DE24}"/>
    <hyperlink ref="F80" r:id="rId20" xr:uid="{90491A62-5103-4FD5-8D51-9D6FEE86BC27}"/>
    <hyperlink ref="F87" r:id="rId21" xr:uid="{96ED9AD0-D189-472F-BC22-764D32CFBD60}"/>
    <hyperlink ref="E60" r:id="rId22" xr:uid="{1A6DEA20-AC6C-4BF3-9F38-4AE693D9147A}"/>
    <hyperlink ref="H60" r:id="rId23" xr:uid="{24010779-4523-4C67-A4A3-456C3B6A4B08}"/>
    <hyperlink ref="O68" r:id="rId24" xr:uid="{CA0D483A-23F1-4C92-85C4-CEB604F9E7ED}"/>
    <hyperlink ref="F68" r:id="rId25" xr:uid="{A18A5F22-A217-48B2-AB7A-FB6472EB5BC3}"/>
    <hyperlink ref="O80" r:id="rId26" xr:uid="{0EA8AFF1-ED35-4E93-9EE9-229F79CA85D2}"/>
    <hyperlink ref="O85" r:id="rId27" xr:uid="{60DB4676-A8C5-4348-8AED-64F609572A46}"/>
    <hyperlink ref="O87" r:id="rId28" xr:uid="{08D0647D-6995-424F-8331-AD4094D1E009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E1AF-AD11-4B04-BE14-5CB6E0ABE88C}">
  <dimension ref="A1:H14"/>
  <sheetViews>
    <sheetView workbookViewId="0">
      <selection activeCell="A4" sqref="A1:A4"/>
    </sheetView>
  </sheetViews>
  <sheetFormatPr defaultRowHeight="14.5" x14ac:dyDescent="0.35"/>
  <cols>
    <col min="3" max="3" width="14.36328125" customWidth="1"/>
  </cols>
  <sheetData>
    <row r="1" spans="1:8" ht="28.5" x14ac:dyDescent="0.65">
      <c r="A1" s="1" t="str">
        <f>KillRatios!A1</f>
        <v>War in Ukraine - Russia’s MASTER PLAN and why it is doomed #28</v>
      </c>
    </row>
    <row r="3" spans="1:8" ht="15.5" x14ac:dyDescent="0.35">
      <c r="A3" s="2" t="str">
        <f>KillRatios!A3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8" ht="15.5" x14ac:dyDescent="0.35">
      <c r="A4" s="2" t="str">
        <f>KillRatios!A4</f>
        <v>Sources to all information used in this spreadsheet can also be found in associated PowerPoint presentation located also at www.hmexperience.dk</v>
      </c>
    </row>
    <row r="8" spans="1:8" ht="21.5" thickBot="1" x14ac:dyDescent="0.55000000000000004">
      <c r="C8" s="34" t="s">
        <v>66</v>
      </c>
    </row>
    <row r="9" spans="1:8" ht="15" thickTop="1" x14ac:dyDescent="0.35">
      <c r="C9" s="35" t="s">
        <v>60</v>
      </c>
      <c r="D9" s="6" t="s">
        <v>61</v>
      </c>
      <c r="E9" s="6" t="s">
        <v>5</v>
      </c>
      <c r="F9" s="6" t="s">
        <v>64</v>
      </c>
      <c r="G9" s="6" t="s">
        <v>62</v>
      </c>
      <c r="H9" s="7" t="s">
        <v>63</v>
      </c>
    </row>
    <row r="10" spans="1:8" x14ac:dyDescent="0.35">
      <c r="C10" s="36" t="s">
        <v>68</v>
      </c>
      <c r="D10" s="38">
        <v>145.6</v>
      </c>
      <c r="E10" s="38">
        <v>41</v>
      </c>
      <c r="F10" s="44">
        <f>D10/E10</f>
        <v>3.551219512195122</v>
      </c>
      <c r="G10">
        <v>334.23</v>
      </c>
      <c r="H10" s="42">
        <v>342.89</v>
      </c>
    </row>
    <row r="11" spans="1:8" ht="15" thickBot="1" x14ac:dyDescent="0.4">
      <c r="C11" s="37" t="s">
        <v>67</v>
      </c>
      <c r="D11" s="39">
        <v>1775.8</v>
      </c>
      <c r="E11" s="39">
        <v>200.09</v>
      </c>
      <c r="F11" s="45">
        <f>D11/E11</f>
        <v>8.8750062471887645</v>
      </c>
      <c r="G11" s="39">
        <v>23315</v>
      </c>
      <c r="H11" s="43">
        <v>14563</v>
      </c>
    </row>
    <row r="12" spans="1:8" ht="15" thickTop="1" x14ac:dyDescent="0.35">
      <c r="C12" s="40"/>
      <c r="D12" s="40"/>
      <c r="E12" s="41"/>
      <c r="F12" s="41"/>
      <c r="G12" s="40"/>
      <c r="H12" s="40"/>
    </row>
    <row r="13" spans="1:8" x14ac:dyDescent="0.35">
      <c r="C13" t="s">
        <v>44</v>
      </c>
      <c r="E13" s="38"/>
      <c r="F13" s="38"/>
    </row>
    <row r="14" spans="1:8" x14ac:dyDescent="0.35">
      <c r="C14" s="46" t="s">
        <v>65</v>
      </c>
    </row>
  </sheetData>
  <hyperlinks>
    <hyperlink ref="C14" r:id="rId1" xr:uid="{BA776744-4D5B-42BD-8DDD-FA565CE37C7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FCA3D-BFF1-463A-9126-5C51293BAE75}">
  <dimension ref="A1:D22"/>
  <sheetViews>
    <sheetView workbookViewId="0">
      <selection activeCell="A4" sqref="A1:A4"/>
    </sheetView>
  </sheetViews>
  <sheetFormatPr defaultRowHeight="14.5" x14ac:dyDescent="0.35"/>
  <cols>
    <col min="2" max="2" width="41.81640625" customWidth="1"/>
    <col min="3" max="4" width="15.36328125" customWidth="1"/>
  </cols>
  <sheetData>
    <row r="1" spans="1:4" ht="28.5" x14ac:dyDescent="0.65">
      <c r="A1" s="1" t="str">
        <f>KillRatios!A1</f>
        <v>War in Ukraine - Russia’s MASTER PLAN and why it is doomed #28</v>
      </c>
    </row>
    <row r="3" spans="1:4" ht="15.5" x14ac:dyDescent="0.35">
      <c r="A3" s="2" t="str">
        <f>KillRatios!A3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4" ht="15.5" x14ac:dyDescent="0.35">
      <c r="A4" s="2" t="str">
        <f>KillRatios!A4</f>
        <v>Sources to all information used in this spreadsheet can also be found in associated PowerPoint presentation located also at www.hmexperience.dk</v>
      </c>
    </row>
    <row r="8" spans="1:4" ht="21.5" thickBot="1" x14ac:dyDescent="0.55000000000000004">
      <c r="B8" s="33" t="s">
        <v>90</v>
      </c>
    </row>
    <row r="9" spans="1:4" ht="15" thickTop="1" x14ac:dyDescent="0.35">
      <c r="B9" s="65" t="s">
        <v>82</v>
      </c>
      <c r="C9" s="72" t="s">
        <v>80</v>
      </c>
      <c r="D9" s="76" t="s">
        <v>88</v>
      </c>
    </row>
    <row r="10" spans="1:4" ht="15" thickBot="1" x14ac:dyDescent="0.4">
      <c r="B10" s="66" t="s">
        <v>83</v>
      </c>
      <c r="C10" s="73" t="s">
        <v>81</v>
      </c>
      <c r="D10" s="77" t="s">
        <v>89</v>
      </c>
    </row>
    <row r="11" spans="1:4" ht="15" thickTop="1" x14ac:dyDescent="0.35">
      <c r="B11" s="67" t="s">
        <v>91</v>
      </c>
      <c r="C11" s="72">
        <v>4</v>
      </c>
      <c r="D11" s="78">
        <f>C11/C$16</f>
        <v>5.4570259208731244E-2</v>
      </c>
    </row>
    <row r="12" spans="1:4" x14ac:dyDescent="0.35">
      <c r="B12" s="68" t="s">
        <v>92</v>
      </c>
      <c r="C12" s="73">
        <v>4</v>
      </c>
      <c r="D12" s="79">
        <f t="shared" ref="D12:D16" si="0">C12/C$16</f>
        <v>5.4570259208731244E-2</v>
      </c>
    </row>
    <row r="13" spans="1:4" x14ac:dyDescent="0.35">
      <c r="B13" s="68" t="s">
        <v>93</v>
      </c>
      <c r="C13" s="73">
        <v>2.5</v>
      </c>
      <c r="D13" s="79">
        <f t="shared" si="0"/>
        <v>3.4106412005457026E-2</v>
      </c>
    </row>
    <row r="14" spans="1:4" x14ac:dyDescent="0.35">
      <c r="B14" s="68" t="s">
        <v>94</v>
      </c>
      <c r="C14" s="73">
        <v>2</v>
      </c>
      <c r="D14" s="79">
        <f t="shared" si="0"/>
        <v>2.7285129604365622E-2</v>
      </c>
    </row>
    <row r="15" spans="1:4" ht="15" thickBot="1" x14ac:dyDescent="0.4">
      <c r="B15" s="69" t="s">
        <v>84</v>
      </c>
      <c r="C15" s="74">
        <f>SUM(C11:C14)</f>
        <v>12.5</v>
      </c>
      <c r="D15" s="79">
        <f t="shared" si="0"/>
        <v>0.17053206002728513</v>
      </c>
    </row>
    <row r="16" spans="1:4" ht="15.5" thickTop="1" thickBot="1" x14ac:dyDescent="0.4">
      <c r="B16" s="70" t="s">
        <v>86</v>
      </c>
      <c r="C16" s="75">
        <v>73.3</v>
      </c>
      <c r="D16" s="80">
        <f t="shared" si="0"/>
        <v>1</v>
      </c>
    </row>
    <row r="17" spans="2:3" ht="15" thickTop="1" x14ac:dyDescent="0.35">
      <c r="B17" s="62" t="s">
        <v>87</v>
      </c>
      <c r="C17" s="64"/>
    </row>
    <row r="18" spans="2:3" x14ac:dyDescent="0.35">
      <c r="B18" s="63"/>
      <c r="C18" s="64"/>
    </row>
    <row r="19" spans="2:3" x14ac:dyDescent="0.35">
      <c r="B19" s="63"/>
      <c r="C19" s="64"/>
    </row>
    <row r="20" spans="2:3" x14ac:dyDescent="0.35">
      <c r="B20" s="63"/>
      <c r="C20" s="64"/>
    </row>
    <row r="21" spans="2:3" x14ac:dyDescent="0.35">
      <c r="B21" s="63" t="s">
        <v>44</v>
      </c>
      <c r="C21" s="64"/>
    </row>
    <row r="22" spans="2:3" x14ac:dyDescent="0.35">
      <c r="B22" s="71" t="s">
        <v>85</v>
      </c>
      <c r="C22" s="64"/>
    </row>
  </sheetData>
  <hyperlinks>
    <hyperlink ref="B22" r:id="rId1" xr:uid="{9C737033-B482-41E4-A293-2138259EB465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F8EA-FB6C-4C8E-8918-726C019F03B8}">
  <dimension ref="A1:L58"/>
  <sheetViews>
    <sheetView workbookViewId="0">
      <selection activeCell="L37" sqref="L37"/>
    </sheetView>
  </sheetViews>
  <sheetFormatPr defaultRowHeight="14.5" x14ac:dyDescent="0.35"/>
  <cols>
    <col min="3" max="3" width="41.90625" customWidth="1"/>
    <col min="4" max="7" width="9.08984375" customWidth="1"/>
  </cols>
  <sheetData>
    <row r="1" spans="1:12" ht="28.5" x14ac:dyDescent="0.65">
      <c r="A1" s="1" t="str">
        <f>KillRatios!A1</f>
        <v>War in Ukraine - Russia’s MASTER PLAN and why it is doomed #28</v>
      </c>
    </row>
    <row r="3" spans="1:12" ht="15.5" x14ac:dyDescent="0.35">
      <c r="A3" s="2" t="str">
        <f>KillRatios!A3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2" t="str">
        <f>KillRatios!A4</f>
        <v>Sources to all information used in this spreadsheet can also be found in associated PowerPoint presentation located also at www.hmexperience.dk</v>
      </c>
    </row>
    <row r="10" spans="1:12" ht="21.5" thickBot="1" x14ac:dyDescent="0.55000000000000004">
      <c r="C10" s="33" t="s">
        <v>142</v>
      </c>
    </row>
    <row r="11" spans="1:12" ht="15.5" thickTop="1" thickBot="1" x14ac:dyDescent="0.4">
      <c r="C11" s="65"/>
      <c r="D11" s="81" t="s">
        <v>99</v>
      </c>
      <c r="E11" s="82" t="s">
        <v>98</v>
      </c>
      <c r="F11" s="82" t="s">
        <v>100</v>
      </c>
      <c r="G11" s="89" t="s">
        <v>98</v>
      </c>
    </row>
    <row r="12" spans="1:12" ht="15" thickTop="1" x14ac:dyDescent="0.35">
      <c r="C12" s="67" t="s">
        <v>95</v>
      </c>
      <c r="D12" s="83">
        <v>11</v>
      </c>
      <c r="E12" s="62">
        <v>2022</v>
      </c>
      <c r="F12" s="84">
        <v>4</v>
      </c>
      <c r="G12" s="77">
        <v>2023</v>
      </c>
    </row>
    <row r="13" spans="1:12" x14ac:dyDescent="0.35">
      <c r="C13" s="68" t="s">
        <v>140</v>
      </c>
      <c r="D13" s="84">
        <f>I13+K13</f>
        <v>178.9</v>
      </c>
      <c r="E13" s="62">
        <v>2021</v>
      </c>
      <c r="F13" s="84">
        <f>D43</f>
        <v>164.84467999999998</v>
      </c>
      <c r="G13" s="77">
        <f>G12</f>
        <v>2023</v>
      </c>
      <c r="I13">
        <v>110.2</v>
      </c>
      <c r="J13" t="s">
        <v>103</v>
      </c>
      <c r="K13">
        <v>68.7</v>
      </c>
      <c r="L13" t="s">
        <v>104</v>
      </c>
    </row>
    <row r="14" spans="1:12" x14ac:dyDescent="0.35">
      <c r="C14" s="68" t="s">
        <v>139</v>
      </c>
      <c r="D14" s="84">
        <f>I14+K14</f>
        <v>61.800000000000004</v>
      </c>
      <c r="E14" s="62">
        <v>2021</v>
      </c>
      <c r="F14" s="84">
        <f>D58</f>
        <v>16.483531306000003</v>
      </c>
      <c r="G14" s="77">
        <f t="shared" ref="G14:G17" si="0">G13</f>
        <v>2023</v>
      </c>
      <c r="I14">
        <v>54.2</v>
      </c>
      <c r="J14" t="s">
        <v>105</v>
      </c>
      <c r="K14">
        <v>7.6</v>
      </c>
      <c r="L14" t="s">
        <v>106</v>
      </c>
    </row>
    <row r="15" spans="1:12" x14ac:dyDescent="0.35">
      <c r="C15" s="68" t="s">
        <v>96</v>
      </c>
      <c r="D15" s="84">
        <f>D16-SUM(D12:D14)</f>
        <v>238.1</v>
      </c>
      <c r="E15" s="62">
        <v>2021</v>
      </c>
      <c r="F15" s="84">
        <v>180</v>
      </c>
      <c r="G15" s="77">
        <f t="shared" si="0"/>
        <v>2023</v>
      </c>
    </row>
    <row r="16" spans="1:12" x14ac:dyDescent="0.35">
      <c r="C16" s="97" t="s">
        <v>97</v>
      </c>
      <c r="D16" s="84">
        <v>489.8</v>
      </c>
      <c r="E16" s="62">
        <v>2021</v>
      </c>
      <c r="F16" s="84">
        <f>SUM(F12:F15)</f>
        <v>365.32821130599996</v>
      </c>
      <c r="G16" s="77">
        <f t="shared" si="0"/>
        <v>2023</v>
      </c>
    </row>
    <row r="17" spans="3:7" ht="15" thickBot="1" x14ac:dyDescent="0.4">
      <c r="C17" s="69" t="s">
        <v>138</v>
      </c>
      <c r="D17" s="87">
        <v>1775.8</v>
      </c>
      <c r="E17" s="85">
        <v>2021</v>
      </c>
      <c r="F17" s="98" t="s">
        <v>143</v>
      </c>
      <c r="G17" s="88">
        <f t="shared" si="0"/>
        <v>2023</v>
      </c>
    </row>
    <row r="18" spans="3:7" ht="15" thickTop="1" x14ac:dyDescent="0.35">
      <c r="C18" s="62" t="s">
        <v>87</v>
      </c>
    </row>
    <row r="24" spans="3:7" ht="21.5" thickBot="1" x14ac:dyDescent="0.55000000000000004">
      <c r="C24" s="33" t="s">
        <v>141</v>
      </c>
    </row>
    <row r="25" spans="3:7" ht="15.5" thickTop="1" thickBot="1" x14ac:dyDescent="0.4">
      <c r="C25" s="65"/>
      <c r="D25" s="81" t="s">
        <v>99</v>
      </c>
      <c r="E25" s="82" t="s">
        <v>98</v>
      </c>
      <c r="F25" s="82" t="s">
        <v>100</v>
      </c>
      <c r="G25" s="89" t="s">
        <v>98</v>
      </c>
    </row>
    <row r="26" spans="3:7" ht="15" thickTop="1" x14ac:dyDescent="0.35">
      <c r="C26" s="67" t="s">
        <v>95</v>
      </c>
      <c r="D26" s="91" t="s">
        <v>108</v>
      </c>
      <c r="E26">
        <v>2022</v>
      </c>
      <c r="F26" s="86" t="s">
        <v>109</v>
      </c>
      <c r="G26" s="77">
        <v>2023</v>
      </c>
    </row>
    <row r="27" spans="3:7" ht="15" thickBot="1" x14ac:dyDescent="0.4">
      <c r="C27" s="68" t="s">
        <v>101</v>
      </c>
      <c r="D27" s="90" t="s">
        <v>107</v>
      </c>
      <c r="E27">
        <v>2021</v>
      </c>
      <c r="F27" s="86" t="s">
        <v>116</v>
      </c>
      <c r="G27" s="77">
        <f>G26</f>
        <v>2023</v>
      </c>
    </row>
    <row r="28" spans="3:7" ht="15.5" thickTop="1" thickBot="1" x14ac:dyDescent="0.4">
      <c r="C28" s="68" t="s">
        <v>102</v>
      </c>
      <c r="D28" s="90" t="s">
        <v>107</v>
      </c>
      <c r="E28">
        <v>2021</v>
      </c>
      <c r="F28" s="86" t="s">
        <v>116</v>
      </c>
      <c r="G28" s="77">
        <f t="shared" ref="G28:G31" si="1">G27</f>
        <v>2023</v>
      </c>
    </row>
    <row r="29" spans="3:7" ht="15" thickTop="1" x14ac:dyDescent="0.35">
      <c r="C29" s="68" t="s">
        <v>96</v>
      </c>
      <c r="D29" s="86" t="s">
        <v>49</v>
      </c>
      <c r="E29">
        <v>2021</v>
      </c>
      <c r="F29" s="86" t="s">
        <v>109</v>
      </c>
      <c r="G29" s="77">
        <f t="shared" si="1"/>
        <v>2023</v>
      </c>
    </row>
    <row r="30" spans="3:7" ht="15" thickBot="1" x14ac:dyDescent="0.4">
      <c r="C30" s="69" t="s">
        <v>97</v>
      </c>
      <c r="D30" s="90" t="s">
        <v>107</v>
      </c>
      <c r="E30" s="92">
        <v>2021</v>
      </c>
      <c r="F30" s="93" t="s">
        <v>49</v>
      </c>
      <c r="G30" s="77">
        <f t="shared" si="1"/>
        <v>2023</v>
      </c>
    </row>
    <row r="31" spans="3:7" ht="15.5" thickTop="1" thickBot="1" x14ac:dyDescent="0.4">
      <c r="C31" s="69" t="s">
        <v>138</v>
      </c>
      <c r="D31" s="90" t="s">
        <v>144</v>
      </c>
      <c r="E31" s="85">
        <v>2021</v>
      </c>
      <c r="F31" s="98" t="s">
        <v>143</v>
      </c>
      <c r="G31" s="77">
        <f t="shared" si="1"/>
        <v>2023</v>
      </c>
    </row>
    <row r="32" spans="3:7" ht="15" thickTop="1" x14ac:dyDescent="0.35">
      <c r="C32" s="62" t="s">
        <v>87</v>
      </c>
    </row>
    <row r="35" spans="3:7" x14ac:dyDescent="0.35">
      <c r="C35" s="62" t="s">
        <v>117</v>
      </c>
    </row>
    <row r="37" spans="3:7" x14ac:dyDescent="0.35">
      <c r="C37" t="s">
        <v>112</v>
      </c>
      <c r="D37">
        <v>8.234</v>
      </c>
      <c r="E37" t="s">
        <v>113</v>
      </c>
    </row>
    <row r="38" spans="3:7" x14ac:dyDescent="0.35">
      <c r="C38" t="s">
        <v>110</v>
      </c>
    </row>
    <row r="39" spans="3:7" x14ac:dyDescent="0.35">
      <c r="C39" s="46" t="s">
        <v>111</v>
      </c>
    </row>
    <row r="40" spans="3:7" x14ac:dyDescent="0.35">
      <c r="C40" t="s">
        <v>146</v>
      </c>
      <c r="D40">
        <v>55</v>
      </c>
    </row>
    <row r="41" spans="3:7" x14ac:dyDescent="0.35">
      <c r="C41" t="s">
        <v>110</v>
      </c>
      <c r="D41" s="46" t="s">
        <v>145</v>
      </c>
    </row>
    <row r="42" spans="3:7" x14ac:dyDescent="0.35">
      <c r="C42" t="s">
        <v>114</v>
      </c>
      <c r="D42">
        <f>D37*D40</f>
        <v>452.87</v>
      </c>
    </row>
    <row r="43" spans="3:7" x14ac:dyDescent="0.35">
      <c r="C43" t="s">
        <v>115</v>
      </c>
      <c r="D43" s="94">
        <f>D42*364/1000</f>
        <v>164.84467999999998</v>
      </c>
    </row>
    <row r="46" spans="3:7" x14ac:dyDescent="0.35">
      <c r="C46" s="62" t="s">
        <v>118</v>
      </c>
    </row>
    <row r="48" spans="3:7" x14ac:dyDescent="0.35">
      <c r="C48" t="s">
        <v>119</v>
      </c>
      <c r="G48">
        <f>K14</f>
        <v>7.6</v>
      </c>
    </row>
    <row r="49" spans="3:8" x14ac:dyDescent="0.35">
      <c r="C49" t="s">
        <v>120</v>
      </c>
      <c r="G49">
        <v>500</v>
      </c>
      <c r="H49" t="s">
        <v>124</v>
      </c>
    </row>
    <row r="50" spans="3:8" x14ac:dyDescent="0.35">
      <c r="C50" t="s">
        <v>110</v>
      </c>
    </row>
    <row r="51" spans="3:8" x14ac:dyDescent="0.35">
      <c r="C51" s="46" t="s">
        <v>121</v>
      </c>
    </row>
    <row r="52" spans="3:8" x14ac:dyDescent="0.35">
      <c r="C52" t="s">
        <v>129</v>
      </c>
      <c r="G52">
        <f>52*G49/1000</f>
        <v>26</v>
      </c>
      <c r="H52" t="s">
        <v>125</v>
      </c>
    </row>
    <row r="53" spans="3:8" x14ac:dyDescent="0.35">
      <c r="C53" s="62" t="s">
        <v>122</v>
      </c>
      <c r="G53">
        <v>30</v>
      </c>
      <c r="H53" t="s">
        <v>123</v>
      </c>
    </row>
    <row r="54" spans="3:8" x14ac:dyDescent="0.35">
      <c r="C54" t="s">
        <v>126</v>
      </c>
      <c r="D54" s="95">
        <v>10467000</v>
      </c>
      <c r="E54" t="s">
        <v>127</v>
      </c>
      <c r="F54" t="s">
        <v>110</v>
      </c>
      <c r="G54" s="46" t="s">
        <v>128</v>
      </c>
    </row>
    <row r="55" spans="3:8" x14ac:dyDescent="0.35">
      <c r="C55" t="s">
        <v>130</v>
      </c>
      <c r="D55" s="64">
        <f>D54*G52*G53/1000000000</f>
        <v>8.1642600000000005</v>
      </c>
      <c r="E55" t="s">
        <v>131</v>
      </c>
    </row>
    <row r="56" spans="3:8" x14ac:dyDescent="0.35">
      <c r="C56" t="s">
        <v>134</v>
      </c>
      <c r="D56" s="96">
        <v>1.0881000000000001</v>
      </c>
      <c r="E56" t="s">
        <v>99</v>
      </c>
      <c r="F56" t="s">
        <v>132</v>
      </c>
      <c r="G56" s="46" t="s">
        <v>133</v>
      </c>
    </row>
    <row r="57" spans="3:8" x14ac:dyDescent="0.35">
      <c r="C57" t="s">
        <v>136</v>
      </c>
      <c r="D57">
        <f>D55*D56</f>
        <v>8.8835313060000018</v>
      </c>
      <c r="E57" t="s">
        <v>135</v>
      </c>
    </row>
    <row r="58" spans="3:8" x14ac:dyDescent="0.35">
      <c r="C58" t="s">
        <v>137</v>
      </c>
      <c r="D58">
        <f>D57+G48</f>
        <v>16.483531306000003</v>
      </c>
    </row>
  </sheetData>
  <hyperlinks>
    <hyperlink ref="D30" r:id="rId1" location=":~:text=-%20According%20to%20the%20central%20bank%2C%20Russia%27s%20total,%2454.2%20billion%20and%20liquefied%20natural%20gas%20%247.6%20billion." xr:uid="{1F5A0467-43C9-48F2-AABE-3D38129BF3CF}"/>
    <hyperlink ref="D27" r:id="rId2" location=":~:text=-%20According%20to%20the%20central%20bank%2C%20Russia%27s%20total,%2454.2%20billion%20and%20liquefied%20natural%20gas%20%247.6%20billion." xr:uid="{EBFF7B3E-F7F3-47E8-A2A0-1803C7364CC9}"/>
    <hyperlink ref="D28" r:id="rId3" location=":~:text=-%20According%20to%20the%20central%20bank%2C%20Russia%27s%20total,%2454.2%20billion%20and%20liquefied%20natural%20gas%20%247.6%20billion." xr:uid="{34B2A774-E65E-4217-AD93-5223F3C4B301}"/>
    <hyperlink ref="D26" r:id="rId4" location="Exports" xr:uid="{742FBC2E-7704-48DF-87D3-4ED234E79A2D}"/>
    <hyperlink ref="C39" r:id="rId5" xr:uid="{FB93541C-A24A-4703-91A9-829B42BD4507}"/>
    <hyperlink ref="C51" r:id="rId6" xr:uid="{70AFEE13-2526-425B-A230-CDDC7A6A3EDF}"/>
    <hyperlink ref="G54" r:id="rId7" xr:uid="{73E63BBF-B5D7-44BB-A9C7-525FB7C2C95D}"/>
    <hyperlink ref="G56" r:id="rId8" xr:uid="{6BAA592E-1E75-4E02-8E10-DDCA07FA8EB1}"/>
    <hyperlink ref="D31" r:id="rId9" xr:uid="{8A7E0DCB-4682-40C1-A5D5-635904769D6E}"/>
    <hyperlink ref="D41" r:id="rId10" xr:uid="{D4861417-8AD2-448A-8D4A-1C7A0339F7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KillRatios</vt:lpstr>
      <vt:lpstr>GDP&amp;Population</vt:lpstr>
      <vt:lpstr>PeopleNeedForRUSmasterplan</vt:lpstr>
      <vt:lpstr>ValueOfRUSexport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Mathiesen</dc:creator>
  <cp:lastModifiedBy>Henrik Mathiesen</cp:lastModifiedBy>
  <dcterms:created xsi:type="dcterms:W3CDTF">2015-06-05T18:19:34Z</dcterms:created>
  <dcterms:modified xsi:type="dcterms:W3CDTF">2023-06-28T14:07:15Z</dcterms:modified>
</cp:coreProperties>
</file>